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athline\Desktop\0 AGENTE ESPECIAL\00000 INFORMES MENSUALES DE MONITOREO\0. GESTION PRESUPUESTAL Y PATRIMONIO\Presupuesto PYK\Presupuesto 2026\"/>
    </mc:Choice>
  </mc:AlternateContent>
  <xr:revisionPtr revIDLastSave="0" documentId="13_ncr:1_{F1B8B64F-45DA-4601-B14F-2ECBE04C8ECE}" xr6:coauthVersionLast="47" xr6:coauthVersionMax="47" xr10:uidLastSave="{00000000-0000-0000-0000-000000000000}"/>
  <bookViews>
    <workbookView xWindow="-120" yWindow="-120" windowWidth="20730" windowHeight="11160" xr2:uid="{A5236C2D-4B6C-4183-AA33-BFE722301E86}"/>
  </bookViews>
  <sheets>
    <sheet name="Ppto" sheetId="13" r:id="rId1"/>
  </sheets>
  <definedNames>
    <definedName name="_xlnm._FilterDatabase" localSheetId="0" hidden="1">Ppto!$A$4:$XFC$166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24" i="13" l="1"/>
  <c r="F124" i="13" s="1"/>
  <c r="U79" i="13"/>
  <c r="V79" i="13" s="1"/>
  <c r="W79" i="13" s="1"/>
  <c r="F79" i="13" l="1"/>
  <c r="U165" i="13" l="1"/>
  <c r="V165" i="13" s="1"/>
  <c r="W165" i="13" s="1"/>
  <c r="U164" i="13"/>
  <c r="V164" i="13" s="1"/>
  <c r="W164" i="13" s="1"/>
  <c r="U163" i="13"/>
  <c r="F163" i="13" s="1"/>
  <c r="U162" i="13"/>
  <c r="V162" i="13" s="1"/>
  <c r="W162" i="13" s="1"/>
  <c r="U161" i="13"/>
  <c r="F161" i="13" s="1"/>
  <c r="U160" i="13"/>
  <c r="V160" i="13" s="1"/>
  <c r="W160" i="13" s="1"/>
  <c r="U159" i="13"/>
  <c r="F159" i="13" s="1"/>
  <c r="U158" i="13"/>
  <c r="V158" i="13" s="1"/>
  <c r="W158" i="13" s="1"/>
  <c r="U157" i="13"/>
  <c r="F157" i="13" s="1"/>
  <c r="U156" i="13"/>
  <c r="V156" i="13" s="1"/>
  <c r="W156" i="13" s="1"/>
  <c r="U155" i="13"/>
  <c r="F155" i="13" s="1"/>
  <c r="U154" i="13"/>
  <c r="F154" i="13" s="1"/>
  <c r="U153" i="13"/>
  <c r="V153" i="13" s="1"/>
  <c r="W153" i="13" s="1"/>
  <c r="U152" i="13"/>
  <c r="V152" i="13" s="1"/>
  <c r="W152" i="13" s="1"/>
  <c r="U151" i="13"/>
  <c r="F151" i="13" s="1"/>
  <c r="U150" i="13"/>
  <c r="V150" i="13" s="1"/>
  <c r="W150" i="13" s="1"/>
  <c r="U149" i="13"/>
  <c r="V149" i="13" s="1"/>
  <c r="W149" i="13" s="1"/>
  <c r="U148" i="13"/>
  <c r="F148" i="13" s="1"/>
  <c r="U147" i="13"/>
  <c r="V147" i="13" s="1"/>
  <c r="W147" i="13" s="1"/>
  <c r="U146" i="13"/>
  <c r="F146" i="13" s="1"/>
  <c r="U145" i="13"/>
  <c r="V145" i="13" s="1"/>
  <c r="W145" i="13" s="1"/>
  <c r="U144" i="13"/>
  <c r="V144" i="13" s="1"/>
  <c r="W144" i="13" s="1"/>
  <c r="U143" i="13"/>
  <c r="F143" i="13" s="1"/>
  <c r="U142" i="13"/>
  <c r="F142" i="13" s="1"/>
  <c r="U141" i="13"/>
  <c r="F141" i="13" s="1"/>
  <c r="U140" i="13"/>
  <c r="F140" i="13" s="1"/>
  <c r="U139" i="13"/>
  <c r="V139" i="13" s="1"/>
  <c r="W139" i="13" s="1"/>
  <c r="U138" i="13"/>
  <c r="F138" i="13" s="1"/>
  <c r="U137" i="13"/>
  <c r="V137" i="13" s="1"/>
  <c r="W137" i="13" s="1"/>
  <c r="U136" i="13"/>
  <c r="F136" i="13" s="1"/>
  <c r="U135" i="13"/>
  <c r="F135" i="13" s="1"/>
  <c r="U134" i="13"/>
  <c r="V134" i="13" s="1"/>
  <c r="W134" i="13" s="1"/>
  <c r="U133" i="13"/>
  <c r="F133" i="13" s="1"/>
  <c r="U132" i="13"/>
  <c r="V132" i="13" s="1"/>
  <c r="W132" i="13" s="1"/>
  <c r="U131" i="13"/>
  <c r="V131" i="13" s="1"/>
  <c r="W131" i="13" s="1"/>
  <c r="U130" i="13"/>
  <c r="F130" i="13" s="1"/>
  <c r="U129" i="13"/>
  <c r="V129" i="13" s="1"/>
  <c r="W129" i="13" s="1"/>
  <c r="U128" i="13"/>
  <c r="V128" i="13" s="1"/>
  <c r="W128" i="13" s="1"/>
  <c r="U127" i="13"/>
  <c r="F127" i="13" s="1"/>
  <c r="U126" i="13"/>
  <c r="F126" i="13" s="1"/>
  <c r="U125" i="13"/>
  <c r="V125" i="13" s="1"/>
  <c r="W125" i="13" s="1"/>
  <c r="U123" i="13"/>
  <c r="F123" i="13" s="1"/>
  <c r="U122" i="13"/>
  <c r="V122" i="13" s="1"/>
  <c r="W122" i="13" s="1"/>
  <c r="U121" i="13"/>
  <c r="V121" i="13" s="1"/>
  <c r="W121" i="13" s="1"/>
  <c r="U120" i="13"/>
  <c r="V120" i="13" s="1"/>
  <c r="W120" i="13" s="1"/>
  <c r="U119" i="13"/>
  <c r="V119" i="13" s="1"/>
  <c r="W119" i="13" s="1"/>
  <c r="U118" i="13"/>
  <c r="V118" i="13" s="1"/>
  <c r="W118" i="13" s="1"/>
  <c r="U117" i="13"/>
  <c r="V117" i="13" s="1"/>
  <c r="W117" i="13" s="1"/>
  <c r="U116" i="13"/>
  <c r="V116" i="13" s="1"/>
  <c r="W116" i="13" s="1"/>
  <c r="U115" i="13"/>
  <c r="V115" i="13" s="1"/>
  <c r="W115" i="13" s="1"/>
  <c r="U114" i="13"/>
  <c r="V114" i="13" s="1"/>
  <c r="W114" i="13" s="1"/>
  <c r="U113" i="13"/>
  <c r="V113" i="13" s="1"/>
  <c r="W113" i="13" s="1"/>
  <c r="U112" i="13"/>
  <c r="V112" i="13" s="1"/>
  <c r="W112" i="13" s="1"/>
  <c r="U111" i="13"/>
  <c r="V111" i="13" s="1"/>
  <c r="W111" i="13" s="1"/>
  <c r="U110" i="13"/>
  <c r="V110" i="13" s="1"/>
  <c r="W110" i="13" s="1"/>
  <c r="U109" i="13"/>
  <c r="V109" i="13" s="1"/>
  <c r="W109" i="13" s="1"/>
  <c r="U108" i="13"/>
  <c r="F108" i="13" s="1"/>
  <c r="U107" i="13"/>
  <c r="F107" i="13" s="1"/>
  <c r="U106" i="13"/>
  <c r="V106" i="13" s="1"/>
  <c r="W106" i="13" s="1"/>
  <c r="U105" i="13"/>
  <c r="F105" i="13" s="1"/>
  <c r="U104" i="13"/>
  <c r="V104" i="13" s="1"/>
  <c r="W104" i="13" s="1"/>
  <c r="U103" i="13"/>
  <c r="F103" i="13" s="1"/>
  <c r="U102" i="13"/>
  <c r="V102" i="13" s="1"/>
  <c r="W102" i="13" s="1"/>
  <c r="U101" i="13"/>
  <c r="F101" i="13" s="1"/>
  <c r="U100" i="13"/>
  <c r="V100" i="13" s="1"/>
  <c r="W100" i="13" s="1"/>
  <c r="U99" i="13"/>
  <c r="F99" i="13" s="1"/>
  <c r="U98" i="13"/>
  <c r="V98" i="13" s="1"/>
  <c r="W98" i="13" s="1"/>
  <c r="U97" i="13"/>
  <c r="F97" i="13" s="1"/>
  <c r="U96" i="13"/>
  <c r="V96" i="13" s="1"/>
  <c r="W96" i="13" s="1"/>
  <c r="U95" i="13"/>
  <c r="F95" i="13" s="1"/>
  <c r="U94" i="13"/>
  <c r="V94" i="13" s="1"/>
  <c r="W94" i="13" s="1"/>
  <c r="U93" i="13"/>
  <c r="F93" i="13" s="1"/>
  <c r="U92" i="13"/>
  <c r="V92" i="13" s="1"/>
  <c r="W92" i="13" s="1"/>
  <c r="U91" i="13"/>
  <c r="F91" i="13" s="1"/>
  <c r="U90" i="13"/>
  <c r="V90" i="13" s="1"/>
  <c r="W90" i="13" s="1"/>
  <c r="U89" i="13"/>
  <c r="F89" i="13" s="1"/>
  <c r="U88" i="13"/>
  <c r="V88" i="13" s="1"/>
  <c r="W88" i="13" s="1"/>
  <c r="U87" i="13"/>
  <c r="F87" i="13" s="1"/>
  <c r="U86" i="13"/>
  <c r="V86" i="13" s="1"/>
  <c r="W86" i="13" s="1"/>
  <c r="U85" i="13"/>
  <c r="F85" i="13" s="1"/>
  <c r="U84" i="13"/>
  <c r="V84" i="13" s="1"/>
  <c r="W84" i="13" s="1"/>
  <c r="U83" i="13"/>
  <c r="F83" i="13" s="1"/>
  <c r="U82" i="13"/>
  <c r="V82" i="13" s="1"/>
  <c r="W82" i="13" s="1"/>
  <c r="U81" i="13"/>
  <c r="F81" i="13" s="1"/>
  <c r="U80" i="13"/>
  <c r="V80" i="13" s="1"/>
  <c r="W80" i="13" s="1"/>
  <c r="U78" i="13"/>
  <c r="V78" i="13" s="1"/>
  <c r="W78" i="13" s="1"/>
  <c r="U77" i="13"/>
  <c r="V77" i="13" s="1"/>
  <c r="W77" i="13" s="1"/>
  <c r="U76" i="13"/>
  <c r="F76" i="13" s="1"/>
  <c r="U75" i="13"/>
  <c r="V75" i="13" s="1"/>
  <c r="W75" i="13" s="1"/>
  <c r="U74" i="13"/>
  <c r="F74" i="13" s="1"/>
  <c r="U73" i="13"/>
  <c r="F73" i="13" s="1"/>
  <c r="U72" i="13"/>
  <c r="V72" i="13" s="1"/>
  <c r="W72" i="13" s="1"/>
  <c r="U71" i="13"/>
  <c r="F71" i="13" s="1"/>
  <c r="U70" i="13"/>
  <c r="V70" i="13" s="1"/>
  <c r="W70" i="13" s="1"/>
  <c r="U69" i="13"/>
  <c r="F69" i="13" s="1"/>
  <c r="U68" i="13"/>
  <c r="V68" i="13" s="1"/>
  <c r="W68" i="13" s="1"/>
  <c r="U67" i="13"/>
  <c r="F67" i="13" s="1"/>
  <c r="U66" i="13"/>
  <c r="V66" i="13" s="1"/>
  <c r="W66" i="13" s="1"/>
  <c r="U65" i="13"/>
  <c r="F65" i="13" s="1"/>
  <c r="U64" i="13"/>
  <c r="V64" i="13" s="1"/>
  <c r="W64" i="13" s="1"/>
  <c r="U63" i="13"/>
  <c r="V63" i="13" s="1"/>
  <c r="W63" i="13" s="1"/>
  <c r="U62" i="13"/>
  <c r="V62" i="13" s="1"/>
  <c r="W62" i="13" s="1"/>
  <c r="U61" i="13"/>
  <c r="F61" i="13" s="1"/>
  <c r="U60" i="13"/>
  <c r="F60" i="13" s="1"/>
  <c r="U59" i="13"/>
  <c r="V59" i="13" s="1"/>
  <c r="W59" i="13" s="1"/>
  <c r="U58" i="13"/>
  <c r="F58" i="13" s="1"/>
  <c r="U57" i="13"/>
  <c r="V57" i="13" s="1"/>
  <c r="W57" i="13" s="1"/>
  <c r="U56" i="13"/>
  <c r="F56" i="13" s="1"/>
  <c r="U55" i="13"/>
  <c r="V55" i="13" s="1"/>
  <c r="W55" i="13" s="1"/>
  <c r="U54" i="13"/>
  <c r="F54" i="13" s="1"/>
  <c r="U53" i="13"/>
  <c r="V53" i="13" s="1"/>
  <c r="W53" i="13" s="1"/>
  <c r="U52" i="13"/>
  <c r="V52" i="13" s="1"/>
  <c r="W52" i="13" s="1"/>
  <c r="U51" i="13"/>
  <c r="V51" i="13" s="1"/>
  <c r="W51" i="13" s="1"/>
  <c r="U50" i="13"/>
  <c r="V50" i="13" s="1"/>
  <c r="W50" i="13" s="1"/>
  <c r="U49" i="13"/>
  <c r="V49" i="13" s="1"/>
  <c r="W49" i="13" s="1"/>
  <c r="U48" i="13"/>
  <c r="V48" i="13" s="1"/>
  <c r="W48" i="13" s="1"/>
  <c r="U47" i="13"/>
  <c r="V47" i="13" s="1"/>
  <c r="W47" i="13" s="1"/>
  <c r="U46" i="13"/>
  <c r="V46" i="13" s="1"/>
  <c r="W46" i="13" s="1"/>
  <c r="U45" i="13"/>
  <c r="V45" i="13" s="1"/>
  <c r="W45" i="13" s="1"/>
  <c r="U44" i="13"/>
  <c r="V44" i="13" s="1"/>
  <c r="W44" i="13" s="1"/>
  <c r="U43" i="13"/>
  <c r="V43" i="13" s="1"/>
  <c r="W43" i="13" s="1"/>
  <c r="U42" i="13"/>
  <c r="V42" i="13" s="1"/>
  <c r="W42" i="13" s="1"/>
  <c r="T41" i="13"/>
  <c r="S41" i="13"/>
  <c r="R41" i="13"/>
  <c r="Q41" i="13"/>
  <c r="P41" i="13"/>
  <c r="O41" i="13"/>
  <c r="N41" i="13"/>
  <c r="M41" i="13"/>
  <c r="L41" i="13"/>
  <c r="K41" i="13"/>
  <c r="J41" i="13"/>
  <c r="T40" i="13"/>
  <c r="S40" i="13"/>
  <c r="R40" i="13"/>
  <c r="Q40" i="13"/>
  <c r="P40" i="13"/>
  <c r="O40" i="13"/>
  <c r="N40" i="13"/>
  <c r="M40" i="13"/>
  <c r="L40" i="13"/>
  <c r="K40" i="13"/>
  <c r="J40" i="13"/>
  <c r="T39" i="13"/>
  <c r="S39" i="13"/>
  <c r="R39" i="13"/>
  <c r="Q39" i="13"/>
  <c r="P39" i="13"/>
  <c r="O39" i="13"/>
  <c r="N39" i="13"/>
  <c r="M39" i="13"/>
  <c r="L39" i="13"/>
  <c r="K39" i="13"/>
  <c r="J39" i="13"/>
  <c r="U38" i="13"/>
  <c r="V38" i="13" s="1"/>
  <c r="W38" i="13" s="1"/>
  <c r="U37" i="13"/>
  <c r="V37" i="13" s="1"/>
  <c r="W37" i="13" s="1"/>
  <c r="T36" i="13"/>
  <c r="S36" i="13"/>
  <c r="R36" i="13"/>
  <c r="Q36" i="13"/>
  <c r="P36" i="13"/>
  <c r="O36" i="13"/>
  <c r="N36" i="13"/>
  <c r="M36" i="13"/>
  <c r="L36" i="13"/>
  <c r="K36" i="13"/>
  <c r="J36" i="13"/>
  <c r="T35" i="13"/>
  <c r="S35" i="13"/>
  <c r="R35" i="13"/>
  <c r="Q35" i="13"/>
  <c r="P35" i="13"/>
  <c r="O35" i="13"/>
  <c r="N35" i="13"/>
  <c r="M35" i="13"/>
  <c r="L35" i="13"/>
  <c r="K35" i="13"/>
  <c r="J35" i="13"/>
  <c r="T34" i="13"/>
  <c r="S34" i="13"/>
  <c r="R34" i="13"/>
  <c r="Q34" i="13"/>
  <c r="P34" i="13"/>
  <c r="O34" i="13"/>
  <c r="N34" i="13"/>
  <c r="M34" i="13"/>
  <c r="L34" i="13"/>
  <c r="K34" i="13"/>
  <c r="J34" i="13"/>
  <c r="T33" i="13"/>
  <c r="S33" i="13"/>
  <c r="R33" i="13"/>
  <c r="Q33" i="13"/>
  <c r="P33" i="13"/>
  <c r="O33" i="13"/>
  <c r="N33" i="13"/>
  <c r="M33" i="13"/>
  <c r="L33" i="13"/>
  <c r="K33" i="13"/>
  <c r="J33" i="13"/>
  <c r="T32" i="13"/>
  <c r="S32" i="13"/>
  <c r="R32" i="13"/>
  <c r="Q32" i="13"/>
  <c r="P32" i="13"/>
  <c r="O32" i="13"/>
  <c r="N32" i="13"/>
  <c r="M32" i="13"/>
  <c r="L32" i="13"/>
  <c r="K32" i="13"/>
  <c r="J32" i="13"/>
  <c r="T31" i="13"/>
  <c r="S31" i="13"/>
  <c r="R31" i="13"/>
  <c r="Q31" i="13"/>
  <c r="P31" i="13"/>
  <c r="O31" i="13"/>
  <c r="N31" i="13"/>
  <c r="M31" i="13"/>
  <c r="L31" i="13"/>
  <c r="K31" i="13"/>
  <c r="J31" i="13"/>
  <c r="U30" i="13"/>
  <c r="V30" i="13" s="1"/>
  <c r="W30" i="13" s="1"/>
  <c r="U29" i="13"/>
  <c r="V29" i="13" s="1"/>
  <c r="W29" i="13" s="1"/>
  <c r="U28" i="13"/>
  <c r="V28" i="13" s="1"/>
  <c r="W28" i="13" s="1"/>
  <c r="U27" i="13"/>
  <c r="F27" i="13" s="1"/>
  <c r="U26" i="13"/>
  <c r="V26" i="13" s="1"/>
  <c r="W26" i="13" s="1"/>
  <c r="U25" i="13"/>
  <c r="V25" i="13" s="1"/>
  <c r="W25" i="13" s="1"/>
  <c r="T24" i="13"/>
  <c r="S24" i="13"/>
  <c r="R24" i="13"/>
  <c r="Q24" i="13"/>
  <c r="P24" i="13"/>
  <c r="O24" i="13"/>
  <c r="N24" i="13"/>
  <c r="M24" i="13"/>
  <c r="L24" i="13"/>
  <c r="K24" i="13"/>
  <c r="J24" i="13"/>
  <c r="I24" i="13"/>
  <c r="U23" i="13"/>
  <c r="V23" i="13" s="1"/>
  <c r="W23" i="13" s="1"/>
  <c r="U22" i="13"/>
  <c r="V22" i="13" s="1"/>
  <c r="W22" i="13" s="1"/>
  <c r="U21" i="13"/>
  <c r="V21" i="13" s="1"/>
  <c r="W21" i="13" s="1"/>
  <c r="U20" i="13"/>
  <c r="F20" i="13" s="1"/>
  <c r="U19" i="13"/>
  <c r="V19" i="13" s="1"/>
  <c r="W19" i="13" s="1"/>
  <c r="U18" i="13"/>
  <c r="V18" i="13" s="1"/>
  <c r="W18" i="13" s="1"/>
  <c r="U17" i="13"/>
  <c r="F17" i="13" s="1"/>
  <c r="U16" i="13"/>
  <c r="V16" i="13" s="1"/>
  <c r="W16" i="13" s="1"/>
  <c r="U15" i="13"/>
  <c r="V15" i="13" s="1"/>
  <c r="W15" i="13" s="1"/>
  <c r="U14" i="13"/>
  <c r="F14" i="13" s="1"/>
  <c r="U13" i="13"/>
  <c r="V13" i="13" s="1"/>
  <c r="W13" i="13" s="1"/>
  <c r="U12" i="13"/>
  <c r="F12" i="13" s="1"/>
  <c r="U11" i="13"/>
  <c r="V11" i="13" s="1"/>
  <c r="W11" i="13" s="1"/>
  <c r="F50" i="13" l="1"/>
  <c r="F62" i="13"/>
  <c r="F77" i="13"/>
  <c r="V85" i="13"/>
  <c r="W85" i="13" s="1"/>
  <c r="F11" i="13"/>
  <c r="V157" i="13"/>
  <c r="W157" i="13" s="1"/>
  <c r="V20" i="13"/>
  <c r="W20" i="13" s="1"/>
  <c r="V151" i="13"/>
  <c r="W151" i="13" s="1"/>
  <c r="F13" i="13"/>
  <c r="V60" i="13"/>
  <c r="W60" i="13" s="1"/>
  <c r="V101" i="13"/>
  <c r="W101" i="13" s="1"/>
  <c r="V148" i="13"/>
  <c r="W148" i="13" s="1"/>
  <c r="F149" i="13"/>
  <c r="V89" i="13"/>
  <c r="W89" i="13" s="1"/>
  <c r="F63" i="13"/>
  <c r="V105" i="13"/>
  <c r="W105" i="13" s="1"/>
  <c r="V12" i="13"/>
  <c r="W12" i="13" s="1"/>
  <c r="V27" i="13"/>
  <c r="W27" i="13" s="1"/>
  <c r="F38" i="13"/>
  <c r="V103" i="13"/>
  <c r="W103" i="13" s="1"/>
  <c r="F109" i="13"/>
  <c r="F120" i="13"/>
  <c r="F132" i="13"/>
  <c r="V91" i="13"/>
  <c r="W91" i="13" s="1"/>
  <c r="F116" i="13"/>
  <c r="F121" i="13"/>
  <c r="F128" i="13"/>
  <c r="F150" i="13"/>
  <c r="V161" i="13"/>
  <c r="W161" i="13" s="1"/>
  <c r="F147" i="13"/>
  <c r="V67" i="13"/>
  <c r="W67" i="13" s="1"/>
  <c r="F75" i="13"/>
  <c r="V87" i="13"/>
  <c r="W87" i="13" s="1"/>
  <c r="F112" i="13"/>
  <c r="F117" i="13"/>
  <c r="V133" i="13"/>
  <c r="W133" i="13" s="1"/>
  <c r="F15" i="13"/>
  <c r="F37" i="13"/>
  <c r="F52" i="13"/>
  <c r="V58" i="13"/>
  <c r="W58" i="13" s="1"/>
  <c r="V107" i="13"/>
  <c r="W107" i="13" s="1"/>
  <c r="F113" i="13"/>
  <c r="V17" i="13"/>
  <c r="W17" i="13" s="1"/>
  <c r="F18" i="13"/>
  <c r="F22" i="13"/>
  <c r="F25" i="13"/>
  <c r="F29" i="13"/>
  <c r="U32" i="13"/>
  <c r="F32" i="13" s="1"/>
  <c r="U35" i="13"/>
  <c r="V35" i="13" s="1"/>
  <c r="W35" i="13" s="1"/>
  <c r="F44" i="13"/>
  <c r="V54" i="13"/>
  <c r="W54" i="13" s="1"/>
  <c r="V73" i="13"/>
  <c r="W73" i="13" s="1"/>
  <c r="V76" i="13"/>
  <c r="W76" i="13" s="1"/>
  <c r="V81" i="13"/>
  <c r="W81" i="13" s="1"/>
  <c r="V97" i="13"/>
  <c r="W97" i="13" s="1"/>
  <c r="V130" i="13"/>
  <c r="W130" i="13" s="1"/>
  <c r="F134" i="13"/>
  <c r="V138" i="13"/>
  <c r="W138" i="13" s="1"/>
  <c r="F144" i="13"/>
  <c r="V146" i="13"/>
  <c r="W146" i="13" s="1"/>
  <c r="F152" i="13"/>
  <c r="V154" i="13"/>
  <c r="W154" i="13" s="1"/>
  <c r="F158" i="13"/>
  <c r="F162" i="13"/>
  <c r="U41" i="13"/>
  <c r="V41" i="13" s="1"/>
  <c r="W41" i="13" s="1"/>
  <c r="V69" i="13"/>
  <c r="W69" i="13" s="1"/>
  <c r="V93" i="13"/>
  <c r="W93" i="13" s="1"/>
  <c r="V155" i="13"/>
  <c r="W155" i="13" s="1"/>
  <c r="F46" i="13"/>
  <c r="V56" i="13"/>
  <c r="W56" i="13" s="1"/>
  <c r="V83" i="13"/>
  <c r="W83" i="13" s="1"/>
  <c r="V99" i="13"/>
  <c r="W99" i="13" s="1"/>
  <c r="F110" i="13"/>
  <c r="F114" i="13"/>
  <c r="F118" i="13"/>
  <c r="V140" i="13"/>
  <c r="W140" i="13" s="1"/>
  <c r="F145" i="13"/>
  <c r="F153" i="13"/>
  <c r="F156" i="13"/>
  <c r="V159" i="13"/>
  <c r="W159" i="13" s="1"/>
  <c r="V163" i="13"/>
  <c r="W163" i="13" s="1"/>
  <c r="U40" i="13"/>
  <c r="F40" i="13" s="1"/>
  <c r="F16" i="13"/>
  <c r="U24" i="13"/>
  <c r="V24" i="13" s="1"/>
  <c r="W24" i="13" s="1"/>
  <c r="U31" i="13"/>
  <c r="V31" i="13" s="1"/>
  <c r="W31" i="13" s="1"/>
  <c r="F160" i="13"/>
  <c r="F164" i="13"/>
  <c r="U33" i="13"/>
  <c r="V33" i="13" s="1"/>
  <c r="W33" i="13" s="1"/>
  <c r="U34" i="13"/>
  <c r="F34" i="13" s="1"/>
  <c r="U36" i="13"/>
  <c r="F36" i="13" s="1"/>
  <c r="U39" i="13"/>
  <c r="V39" i="13" s="1"/>
  <c r="W39" i="13" s="1"/>
  <c r="F42" i="13"/>
  <c r="V71" i="13"/>
  <c r="W71" i="13" s="1"/>
  <c r="V95" i="13"/>
  <c r="W95" i="13" s="1"/>
  <c r="F111" i="13"/>
  <c r="F115" i="13"/>
  <c r="F119" i="13"/>
  <c r="V123" i="13"/>
  <c r="W123" i="13" s="1"/>
  <c r="V136" i="13"/>
  <c r="W136" i="13" s="1"/>
  <c r="F48" i="13"/>
  <c r="F165" i="13"/>
  <c r="F137" i="13"/>
  <c r="F139" i="13"/>
  <c r="F129" i="13"/>
  <c r="F131" i="13"/>
  <c r="F122" i="13"/>
  <c r="F125" i="13"/>
  <c r="F78" i="13"/>
  <c r="F80" i="13"/>
  <c r="F82" i="13"/>
  <c r="F84" i="13"/>
  <c r="F86" i="13"/>
  <c r="F88" i="13"/>
  <c r="F90" i="13"/>
  <c r="F92" i="13"/>
  <c r="F94" i="13"/>
  <c r="F96" i="13"/>
  <c r="F98" i="13"/>
  <c r="F100" i="13"/>
  <c r="F102" i="13"/>
  <c r="F104" i="13"/>
  <c r="F106" i="13"/>
  <c r="V65" i="13"/>
  <c r="W65" i="13" s="1"/>
  <c r="F66" i="13"/>
  <c r="F68" i="13"/>
  <c r="F70" i="13"/>
  <c r="F72" i="13"/>
  <c r="F55" i="13"/>
  <c r="F57" i="13"/>
  <c r="F59" i="13"/>
  <c r="F64" i="13"/>
  <c r="F43" i="13"/>
  <c r="F45" i="13"/>
  <c r="F47" i="13"/>
  <c r="F49" i="13"/>
  <c r="F51" i="13"/>
  <c r="F53" i="13"/>
  <c r="F39" i="13"/>
  <c r="F24" i="13"/>
  <c r="F19" i="13"/>
  <c r="F21" i="13"/>
  <c r="F23" i="13"/>
  <c r="F26" i="13"/>
  <c r="F28" i="13"/>
  <c r="F30" i="13"/>
  <c r="F31" i="13" l="1"/>
  <c r="F41" i="13"/>
  <c r="V32" i="13"/>
  <c r="W32" i="13" s="1"/>
  <c r="V40" i="13"/>
  <c r="W40" i="13" s="1"/>
  <c r="F33" i="13"/>
  <c r="V36" i="13"/>
  <c r="W36" i="13" s="1"/>
  <c r="F35" i="13"/>
  <c r="V34" i="13"/>
  <c r="W34" i="13" s="1"/>
  <c r="U8" i="13" l="1"/>
  <c r="F8" i="13" s="1"/>
  <c r="U7" i="13"/>
  <c r="F7" i="13" s="1"/>
  <c r="U6" i="13"/>
  <c r="V6" i="13" s="1"/>
  <c r="W6" i="13" s="1"/>
  <c r="U5" i="13"/>
  <c r="F5" i="13" s="1"/>
  <c r="U9" i="13"/>
  <c r="V9" i="13" s="1"/>
  <c r="W9" i="13" s="1"/>
  <c r="XFC4" i="13"/>
  <c r="V8" i="13" l="1"/>
  <c r="W8" i="13" s="1"/>
  <c r="F9" i="13"/>
  <c r="V7" i="13"/>
  <c r="W7" i="13" s="1"/>
  <c r="F6" i="13"/>
  <c r="V5" i="13"/>
  <c r="W5" i="13" s="1"/>
  <c r="K10" i="13" l="1"/>
  <c r="Q10" i="13"/>
  <c r="U10" i="13" s="1"/>
  <c r="F10" i="13" s="1"/>
  <c r="F166" i="13"/>
</calcChain>
</file>

<file path=xl/sharedStrings.xml><?xml version="1.0" encoding="utf-8"?>
<sst xmlns="http://schemas.openxmlformats.org/spreadsheetml/2006/main" count="969" uniqueCount="199">
  <si>
    <t>NEGOCIO</t>
  </si>
  <si>
    <t>Concepto / Proveedor</t>
  </si>
  <si>
    <t>Objeto del contrato</t>
  </si>
  <si>
    <t>Tipo</t>
  </si>
  <si>
    <t>Concepto</t>
  </si>
  <si>
    <t>Fecha Inic</t>
  </si>
  <si>
    <t>Fecha Fin.</t>
  </si>
  <si>
    <t>Presupuesto Asociado - Vigencia Futura 2025</t>
  </si>
  <si>
    <t>Observaciones</t>
  </si>
  <si>
    <t>ACUEDUCTO</t>
  </si>
  <si>
    <t>Ingreso</t>
  </si>
  <si>
    <t>EN MARCHA</t>
  </si>
  <si>
    <t>INGRESO</t>
  </si>
  <si>
    <t>NA</t>
  </si>
  <si>
    <t>ASEO</t>
  </si>
  <si>
    <t>ALCANTARILLADO</t>
  </si>
  <si>
    <t>CARTERA</t>
  </si>
  <si>
    <t>AAA</t>
  </si>
  <si>
    <t>OTROS SERVICIOS</t>
  </si>
  <si>
    <t>Ventas y Servicios Conexos</t>
  </si>
  <si>
    <t>NUEVO</t>
  </si>
  <si>
    <t>FINANCIERO - MUTUO</t>
  </si>
  <si>
    <t>Contratos Mutuos - Fondo Empresarial</t>
  </si>
  <si>
    <t>Nuevo</t>
  </si>
  <si>
    <t>COSTO</t>
  </si>
  <si>
    <t>GASTO</t>
  </si>
  <si>
    <t>Acuambiente</t>
  </si>
  <si>
    <t>Insumos y reactivos quimicos</t>
  </si>
  <si>
    <t>Telemetrik</t>
  </si>
  <si>
    <t>Telemetria - conexión -incluye algunos repuestos</t>
  </si>
  <si>
    <t>Acuatubos</t>
  </si>
  <si>
    <t>Tuberias - accesorios</t>
  </si>
  <si>
    <t>MYLES CONSTRUCTION SAS</t>
  </si>
  <si>
    <t>HIDROLAB</t>
  </si>
  <si>
    <t>Ingequipos</t>
  </si>
  <si>
    <t>Alquiler de Maquinaria amarilla para las operaciones en el sitio de disposición final BL</t>
  </si>
  <si>
    <t>Transporte maritimo de residuos solidos Santa catalina</t>
  </si>
  <si>
    <t>Material terreo, cobertura</t>
  </si>
  <si>
    <t>Fumigacion vectores</t>
  </si>
  <si>
    <t>Servicio de Vigilancia en el SDF</t>
  </si>
  <si>
    <t>Bolsas plasticas para el servicio de barrido y limpieza</t>
  </si>
  <si>
    <t>AMBIENTAL</t>
  </si>
  <si>
    <t>PUEAA - Cretib</t>
  </si>
  <si>
    <t>NO APLICA</t>
  </si>
  <si>
    <t>CORALINA</t>
  </si>
  <si>
    <t>Permiso de vertimiento (alcantarillado)</t>
  </si>
  <si>
    <t>Permiso de concesión de agua</t>
  </si>
  <si>
    <t>Vertimiento Acueducto, Tasa Retributiva</t>
  </si>
  <si>
    <t>Vertimientos Alcantarillado, Tasa retributivas</t>
  </si>
  <si>
    <t>Sanción Coralina ( Vertimiento Santa Catalina) y ( Relleno Sanitario)</t>
  </si>
  <si>
    <t>Compra de activador biologico</t>
  </si>
  <si>
    <t>ADMINISTRATIVO</t>
  </si>
  <si>
    <t>Armando Fernandez</t>
  </si>
  <si>
    <t>Revisoría fiscal 2 SMLMV</t>
  </si>
  <si>
    <t>Agente Especial</t>
  </si>
  <si>
    <t>Rafael Salazar/IPS vision caribe</t>
  </si>
  <si>
    <t>Servicios de Psicólogo para procesos de vinculación de personal, examenes personal</t>
  </si>
  <si>
    <t>Varios</t>
  </si>
  <si>
    <t>Gastos legales y administrativos: Cámara de comercio, notariales, etc</t>
  </si>
  <si>
    <t>Jose Rafael Arenas</t>
  </si>
  <si>
    <t>Compra de combustible para los vehículos y equipos de la empresa Acu (15%)  Alc (0,5%) Aseo (70%) Com (14,5%)</t>
  </si>
  <si>
    <t>Jose Rafael Arenas, B&amp;Q, Equimantec</t>
  </si>
  <si>
    <t>Compra de grasas, lubricantes y aceites para los vehículos y equipos de la operación empresa P&amp;K SAS ESP.</t>
  </si>
  <si>
    <t>B&amp;Q, Augusto Archbold, Ferretería Apolo</t>
  </si>
  <si>
    <t>Elementos y artículos de ferretería, tornillería y jardinería Acu (60,6%)  Alc (1,5%) Aseo (37,9%)</t>
  </si>
  <si>
    <t>Gastos de representación</t>
  </si>
  <si>
    <t>Gastos de viaje (viáticos y alojamiento P&amp;K - subcontratistas)</t>
  </si>
  <si>
    <t>Licenciamiento software y servicios digitales (firma, stradata, correo certificado, etc)</t>
  </si>
  <si>
    <t>Nueva</t>
  </si>
  <si>
    <t>Almacenamiento virtual (nube)</t>
  </si>
  <si>
    <t>Ricardo Huffington</t>
  </si>
  <si>
    <t>Arrendamiento oficina administrativa y comercial</t>
  </si>
  <si>
    <t>Giovanny Archbold</t>
  </si>
  <si>
    <t>Compra/reposición de activos Equipo de computo (hardware, software, servicios tecnicos)</t>
  </si>
  <si>
    <t>HSEG, Francisco Englehard, Prevenciones Industriales</t>
  </si>
  <si>
    <t>Dotación de uniformes para el personal,   (pantalón , camisa, zapatos, impermeables, pantaneras) Acu/Alc (30%)   Aseo (60%)   Adm-Com (10%)</t>
  </si>
  <si>
    <t>Lem Cargo EU</t>
  </si>
  <si>
    <t>Fletes Marítimos y Terrestres</t>
  </si>
  <si>
    <t>Programa de capacitación, bienestar institucional</t>
  </si>
  <si>
    <t>Wilda Oneill, otros</t>
  </si>
  <si>
    <t>Rangel Tapia</t>
  </si>
  <si>
    <t>Mundo Seguros, otras</t>
  </si>
  <si>
    <t>Seguros y pólizas</t>
  </si>
  <si>
    <t>Adquisición y /o reposición de equipos de seguridad y vigilancia (suministro, instalación, servicios)</t>
  </si>
  <si>
    <t>Diseño y Arquitectura Mobiliario</t>
  </si>
  <si>
    <t>Reposición, Compra, mantenimiento de mobiliario y estanterías</t>
  </si>
  <si>
    <t>Kenny Garcia</t>
  </si>
  <si>
    <t>Telecom-Movistar</t>
  </si>
  <si>
    <t>Compra, reposición de equipos móviles</t>
  </si>
  <si>
    <t>Servicio de telefonía móvil (datos y llamadas) Acu/Alc (21.6%)  Aseo (15.8%)  Adm (62.6%)</t>
  </si>
  <si>
    <t>Servicio de Internet satelital</t>
  </si>
  <si>
    <t>P&amp;K SAS ESP</t>
  </si>
  <si>
    <t>Servicio público de aseo</t>
  </si>
  <si>
    <t>Servicio Público de acueducto y/o alcantarillado (20%)</t>
  </si>
  <si>
    <t>Servicio público de energía eléctrica (12%)</t>
  </si>
  <si>
    <t>Contraloría General de la Nación</t>
  </si>
  <si>
    <t>Pagos Contraloría 0,02% contratación vigencia anterior</t>
  </si>
  <si>
    <t>OCCRE</t>
  </si>
  <si>
    <t>Pagos servicios OCCRE</t>
  </si>
  <si>
    <t>Elementos de protección y bioseguridad Acu/Alc (23%)   Aseo (77%) (EPP)</t>
  </si>
  <si>
    <t>Personal</t>
  </si>
  <si>
    <t>Salario</t>
  </si>
  <si>
    <t>Extras y recargos</t>
  </si>
  <si>
    <t>Aux de transporte</t>
  </si>
  <si>
    <t>Aux rodamiento</t>
  </si>
  <si>
    <t>Cesantías</t>
  </si>
  <si>
    <t>Intereses Cesantías</t>
  </si>
  <si>
    <t>Prima junio</t>
  </si>
  <si>
    <t>Prima Diciembre</t>
  </si>
  <si>
    <t>Pensión</t>
  </si>
  <si>
    <t>Riesgos</t>
  </si>
  <si>
    <t>Caja de Compensación</t>
  </si>
  <si>
    <t>Practicante SENA</t>
  </si>
  <si>
    <t>FINANCIERO</t>
  </si>
  <si>
    <t>Superservicios / CRA</t>
  </si>
  <si>
    <t>COMERCIAL</t>
  </si>
  <si>
    <t>GPSI</t>
  </si>
  <si>
    <t>Servicios software INTEGRIN</t>
  </si>
  <si>
    <t>Banco Agrario, PSE, Efecty, Supergiros</t>
  </si>
  <si>
    <t>Convenio de recaudos</t>
  </si>
  <si>
    <t>Fresh Sping Water, Ingenierías Newball</t>
  </si>
  <si>
    <t>Servicios de Transporte de agua potable en carrotanque</t>
  </si>
  <si>
    <t>Blanca Edida Lopez, Francisco Englehard, GPSI</t>
  </si>
  <si>
    <t>Bruce Henry, Lila Felipe, Loida Jay</t>
  </si>
  <si>
    <t>Mi Com.co</t>
  </si>
  <si>
    <t>Pagina WEB-Dominio actualización software</t>
  </si>
  <si>
    <t>Prima Extra Junio</t>
  </si>
  <si>
    <t>Bonificación</t>
  </si>
  <si>
    <t>Financiero</t>
  </si>
  <si>
    <t>INDUSTRIA Y COMERCIO</t>
  </si>
  <si>
    <t>OTROS GASTOS BANCARIOS</t>
  </si>
  <si>
    <t>Servicio Público de acueducto y/o alcantarillado (60%)</t>
  </si>
  <si>
    <t>SOPESA</t>
  </si>
  <si>
    <t>Servicio público de energía eléctrica (86%)</t>
  </si>
  <si>
    <t>Servicio público de energía eléctrica (2%)</t>
  </si>
  <si>
    <t>Servicio público de energía eléctrica (100%)</t>
  </si>
  <si>
    <t>Valor del contrato presupuestado</t>
  </si>
  <si>
    <t>Corresponde a contratos que están firmados y se están  ejecutando en la presente vigencia y  deben continuar su ejecución en el 2026, 2027, 2028.</t>
  </si>
  <si>
    <t xml:space="preserve">Mantenimiento generador hipoclorito - incluidos filtros </t>
  </si>
  <si>
    <t>INVERSION</t>
  </si>
  <si>
    <t>Dotación de papelería y miscelaneos</t>
  </si>
  <si>
    <t>Contribuciones Acu</t>
  </si>
  <si>
    <t>Contribuciones Alc</t>
  </si>
  <si>
    <t>Contribuciones Aseo</t>
  </si>
  <si>
    <t>Adquisición celdas generador hipoclorito (4) 2028</t>
  </si>
  <si>
    <t>Global Intech</t>
  </si>
  <si>
    <t>Tasa de uso agua captada</t>
  </si>
  <si>
    <t>Mantenimiento y pintura PTAP</t>
  </si>
  <si>
    <t>Servicio de montallantas</t>
  </si>
  <si>
    <t>Servicios profesionales programa de seguridad y salud en el trabajo</t>
  </si>
  <si>
    <t>Asistencia técnica gestión documental y sistema de archivo (servicios, suministro)</t>
  </si>
  <si>
    <t>Estrategia de comunicaciones - Plan de Medios (servicios y suministros)</t>
  </si>
  <si>
    <t>Pacto Asociados, Welcome</t>
  </si>
  <si>
    <t>Programa de seguridad y salud en el trabajo (, botiquin, extintores, trabajo en alturas)</t>
  </si>
  <si>
    <t>Wilda Oneill, Leidy L</t>
  </si>
  <si>
    <t>Auditor de control interno</t>
  </si>
  <si>
    <t>Dotación de papelería impresión facturas</t>
  </si>
  <si>
    <t>Gestión Cartera</t>
  </si>
  <si>
    <t>Howard Villada, Geovanni Archbold</t>
  </si>
  <si>
    <t>Dotación de elementos de aseo y limpieza</t>
  </si>
  <si>
    <t>Dotación de alimentación y cafeteria</t>
  </si>
  <si>
    <t>Howard Villada, Miss Elma</t>
  </si>
  <si>
    <t>Mantenimiento electrico y mecanica (honorarios)</t>
  </si>
  <si>
    <t>Mantenimiento electrico y mecanica (repuestos)</t>
  </si>
  <si>
    <t>Adquisición Llantas vehiculos y badders</t>
  </si>
  <si>
    <t>Repuestos para vehiculos y baders</t>
  </si>
  <si>
    <t>Reposición equipos y herramientas operación AAA empresa P&amp;K SAS ESP.</t>
  </si>
  <si>
    <t>Danilo Martinez, Echavarria</t>
  </si>
  <si>
    <t>Aux de transporte/rodamiento</t>
  </si>
  <si>
    <t>Vacaciones</t>
  </si>
  <si>
    <t>Prima Extra Junio/dic</t>
  </si>
  <si>
    <t>Cristina Garcia</t>
  </si>
  <si>
    <t>Idalmy Palacio</t>
  </si>
  <si>
    <t>Servicios personales de outsourcing contable y tributaria</t>
  </si>
  <si>
    <t>Servicios personales de outsourcing financiero, plan financiero</t>
  </si>
  <si>
    <t>Wilson Cabrera</t>
  </si>
  <si>
    <t>Estrategia de comunicaciones - Plan de Medios</t>
  </si>
  <si>
    <r>
      <t>Contrato obras civiles (</t>
    </r>
    <r>
      <rPr>
        <b/>
        <sz val="9"/>
        <rFont val="Calibri Light"/>
        <family val="2"/>
        <scheme val="major"/>
      </rPr>
      <t>2026</t>
    </r>
    <r>
      <rPr>
        <sz val="9"/>
        <rFont val="Calibri Light"/>
        <family val="2"/>
        <scheme val="major"/>
      </rPr>
      <t>) excavación, lleno, contreto</t>
    </r>
  </si>
  <si>
    <t>Analisis de laboratorio (incluye ptar, ptap, sdf)</t>
  </si>
  <si>
    <t>Mantenimiento de vehiculos compactadores,trimoto baders ( incluye latoneria y pintura)</t>
  </si>
  <si>
    <t>Francisco</t>
  </si>
  <si>
    <t>Mantenimiento de aires acondicionados incluye Chiller del generador de hipoclorito</t>
  </si>
  <si>
    <t>Lina Román</t>
  </si>
  <si>
    <t>Provisión contingencias, demandas</t>
  </si>
  <si>
    <t>Calibración de medidores, equipos, macromedidores etc</t>
  </si>
  <si>
    <t xml:space="preserve">Alquiler de vehículos de transporte </t>
  </si>
  <si>
    <t>Datacredito/OPS recuperación cartera</t>
  </si>
  <si>
    <t>GMF (4x1000)</t>
  </si>
  <si>
    <t>Acueducto</t>
  </si>
  <si>
    <t>Servicios de asesoria tarifaria AAA (solo si es requerido)</t>
  </si>
  <si>
    <t>Topografia anual SDF</t>
  </si>
  <si>
    <t>Aplicación bateria de riesgo psicosocial</t>
  </si>
  <si>
    <t>IPS</t>
  </si>
  <si>
    <t>Alquiler compresor para uso con topo en actividades de vinculación de clientes de acueducto</t>
  </si>
  <si>
    <t>Programa de seguridad y salud en el trabajo EXAMENES MEDICOS OCUPACIONALES, mediciones ambientales (ruido, temperatura, iluminación, aire)</t>
  </si>
  <si>
    <t>Sidney Barker</t>
  </si>
  <si>
    <t>Humberto Arenas, Amaury Myles</t>
  </si>
  <si>
    <t>Todos los conceptos por prestación del servicio</t>
  </si>
  <si>
    <t>Recuperación de cartera 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</si>
</sst>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&quot;$&quot;\ * #,##0_-;\-&quot;$&quot;\ * #,##0_-;_-&quot;$&quot;\ * &quot;-&quot;_-;_-@_-"/>
    <numFmt numFmtId="165" formatCode="_-&quot;$&quot;\ * #,##0.00_-;\-&quot;$&quot;\ * #,##0.00_-;_-&quot;$&quot;\ * &quot;-&quot;??_-;_-@_-"/>
    <numFmt numFmtId="166" formatCode="_-* #,##0_-;\-* #,##0_-;_-* &quot;-&quot;??_-;_-@_-"/>
    <numFmt numFmtId="167" formatCode="_-&quot;$&quot;\ * #,##0.00_-;\-&quot;$&quot;\ * #,##0.00_-;_-&quot;$&quot;\ * &quot;-&quot;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0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9"/>
      <name val="Calibri Light"/>
      <family val="2"/>
      <scheme val="major"/>
    </font>
    <font>
      <b/>
      <sz val="9"/>
      <name val="Calibri Light"/>
      <family val="2"/>
      <scheme val="major"/>
    </font>
    <font>
      <b/>
      <sz val="9"/>
      <color rgb="FFFF0000"/>
      <name val="Calibri Light"/>
      <family val="2"/>
      <scheme val="major"/>
    </font>
    <font>
      <b/>
      <sz val="8"/>
      <color theme="1"/>
      <name val="Calibri Light"/>
      <family val="2"/>
      <scheme val="major"/>
    </font>
    <font>
      <sz val="8"/>
      <color theme="1"/>
      <name val="Calibri Light"/>
      <family val="2"/>
      <scheme val="major"/>
    </font>
    <font>
      <sz val="8"/>
      <name val="Calibri Light"/>
      <family val="2"/>
      <scheme val="major"/>
    </font>
    <font>
      <b/>
      <sz val="8"/>
      <name val="Calibri Light"/>
      <family val="2"/>
      <scheme val="major"/>
    </font>
    <font>
      <b/>
      <sz val="8"/>
      <color rgb="FFFF0000"/>
      <name val="Calibri Light"/>
      <family val="2"/>
      <scheme val="major"/>
    </font>
    <font>
      <sz val="9"/>
      <color rgb="FFFF0000"/>
      <name val="Calibri Light"/>
      <family val="2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3">
    <xf numFmtId="0" fontId="0" fillId="0" borderId="0" xfId="0"/>
    <xf numFmtId="4" fontId="2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3" fillId="0" borderId="0" xfId="0" applyFont="1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9" fontId="3" fillId="0" borderId="0" xfId="0" applyNumberFormat="1" applyFont="1" applyAlignment="1">
      <alignment vertical="center"/>
    </xf>
    <xf numFmtId="0" fontId="4" fillId="4" borderId="0" xfId="0" applyFont="1" applyFill="1" applyAlignment="1">
      <alignment horizontal="center" vertical="center" wrapText="1"/>
    </xf>
    <xf numFmtId="3" fontId="3" fillId="0" borderId="0" xfId="0" applyNumberFormat="1" applyFont="1"/>
    <xf numFmtId="164" fontId="3" fillId="0" borderId="0" xfId="0" applyNumberFormat="1" applyFont="1"/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vertical="center"/>
    </xf>
    <xf numFmtId="14" fontId="3" fillId="0" borderId="2" xfId="0" applyNumberFormat="1" applyFont="1" applyBorder="1" applyAlignment="1">
      <alignment horizontal="center" vertical="center"/>
    </xf>
    <xf numFmtId="15" fontId="5" fillId="0" borderId="2" xfId="0" applyNumberFormat="1" applyFont="1" applyBorder="1" applyAlignment="1">
      <alignment horizontal="center" vertical="center"/>
    </xf>
    <xf numFmtId="165" fontId="3" fillId="0" borderId="2" xfId="2" applyFont="1" applyFill="1" applyBorder="1" applyAlignment="1">
      <alignment vertical="center"/>
    </xf>
    <xf numFmtId="165" fontId="3" fillId="0" borderId="2" xfId="2" quotePrefix="1" applyFont="1" applyFill="1" applyBorder="1" applyAlignment="1">
      <alignment vertical="center"/>
    </xf>
    <xf numFmtId="165" fontId="4" fillId="4" borderId="2" xfId="2" applyFont="1" applyFill="1" applyBorder="1" applyAlignment="1">
      <alignment vertical="center"/>
    </xf>
    <xf numFmtId="165" fontId="4" fillId="4" borderId="5" xfId="2" applyFont="1" applyFill="1" applyBorder="1" applyAlignment="1">
      <alignment vertical="center"/>
    </xf>
    <xf numFmtId="3" fontId="4" fillId="4" borderId="6" xfId="0" applyNumberFormat="1" applyFont="1" applyFill="1" applyBorder="1" applyAlignment="1">
      <alignment horizontal="center" vertical="center" wrapText="1"/>
    </xf>
    <xf numFmtId="3" fontId="4" fillId="4" borderId="7" xfId="0" applyNumberFormat="1" applyFont="1" applyFill="1" applyBorder="1" applyAlignment="1">
      <alignment vertical="center" wrapText="1"/>
    </xf>
    <xf numFmtId="3" fontId="4" fillId="4" borderId="8" xfId="0" applyNumberFormat="1" applyFont="1" applyFill="1" applyBorder="1" applyAlignment="1">
      <alignment vertical="center" wrapText="1"/>
    </xf>
    <xf numFmtId="3" fontId="4" fillId="4" borderId="3" xfId="0" applyNumberFormat="1" applyFont="1" applyFill="1" applyBorder="1" applyAlignment="1">
      <alignment vertical="center" wrapText="1"/>
    </xf>
    <xf numFmtId="3" fontId="4" fillId="4" borderId="9" xfId="0" applyNumberFormat="1" applyFont="1" applyFill="1" applyBorder="1" applyAlignment="1">
      <alignment vertical="center" wrapText="1"/>
    </xf>
    <xf numFmtId="3" fontId="4" fillId="4" borderId="2" xfId="0" applyNumberFormat="1" applyFont="1" applyFill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166" fontId="5" fillId="0" borderId="2" xfId="1" applyNumberFormat="1" applyFont="1" applyFill="1" applyBorder="1" applyAlignment="1">
      <alignment horizontal="left" vertical="center"/>
    </xf>
    <xf numFmtId="165" fontId="7" fillId="4" borderId="2" xfId="2" applyFont="1" applyFill="1" applyBorder="1" applyAlignment="1">
      <alignment vertical="center"/>
    </xf>
    <xf numFmtId="0" fontId="5" fillId="6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0" fillId="0" borderId="13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justify" vertical="center" wrapText="1"/>
    </xf>
    <xf numFmtId="0" fontId="9" fillId="0" borderId="13" xfId="0" applyFont="1" applyBorder="1" applyAlignment="1">
      <alignment vertical="center"/>
    </xf>
    <xf numFmtId="165" fontId="11" fillId="0" borderId="13" xfId="2" applyFont="1" applyFill="1" applyBorder="1" applyAlignment="1">
      <alignment vertical="center"/>
    </xf>
    <xf numFmtId="14" fontId="9" fillId="0" borderId="13" xfId="0" applyNumberFormat="1" applyFont="1" applyBorder="1" applyAlignment="1">
      <alignment horizontal="center" vertical="center"/>
    </xf>
    <xf numFmtId="165" fontId="9" fillId="0" borderId="13" xfId="2" applyFont="1" applyFill="1" applyBorder="1" applyAlignment="1">
      <alignment vertical="center"/>
    </xf>
    <xf numFmtId="165" fontId="12" fillId="4" borderId="13" xfId="2" applyFont="1" applyFill="1" applyBorder="1" applyAlignment="1">
      <alignment vertical="center"/>
    </xf>
    <xf numFmtId="165" fontId="8" fillId="4" borderId="13" xfId="2" applyFont="1" applyFill="1" applyBorder="1" applyAlignment="1">
      <alignment vertical="center"/>
    </xf>
    <xf numFmtId="3" fontId="8" fillId="4" borderId="13" xfId="0" applyNumberFormat="1" applyFont="1" applyFill="1" applyBorder="1" applyAlignment="1">
      <alignment horizontal="center" vertical="center" wrapText="1"/>
    </xf>
    <xf numFmtId="3" fontId="8" fillId="4" borderId="13" xfId="0" applyNumberFormat="1" applyFont="1" applyFill="1" applyBorder="1" applyAlignment="1">
      <alignment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justify" vertical="center" wrapText="1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horizontal="center" vertical="center"/>
    </xf>
    <xf numFmtId="165" fontId="9" fillId="0" borderId="2" xfId="2" applyFont="1" applyFill="1" applyBorder="1" applyAlignment="1">
      <alignment vertical="center"/>
    </xf>
    <xf numFmtId="165" fontId="12" fillId="4" borderId="2" xfId="2" applyFont="1" applyFill="1" applyBorder="1" applyAlignment="1">
      <alignment vertical="center"/>
    </xf>
    <xf numFmtId="165" fontId="8" fillId="4" borderId="2" xfId="2" applyFont="1" applyFill="1" applyBorder="1" applyAlignment="1">
      <alignment vertical="center"/>
    </xf>
    <xf numFmtId="165" fontId="8" fillId="4" borderId="5" xfId="2" applyFont="1" applyFill="1" applyBorder="1" applyAlignment="1">
      <alignment vertical="center"/>
    </xf>
    <xf numFmtId="3" fontId="8" fillId="4" borderId="6" xfId="0" applyNumberFormat="1" applyFont="1" applyFill="1" applyBorder="1" applyAlignment="1">
      <alignment horizontal="center" vertical="center" wrapText="1"/>
    </xf>
    <xf numFmtId="3" fontId="8" fillId="4" borderId="7" xfId="0" applyNumberFormat="1" applyFont="1" applyFill="1" applyBorder="1" applyAlignment="1">
      <alignment vertical="center" wrapText="1"/>
    </xf>
    <xf numFmtId="165" fontId="11" fillId="0" borderId="2" xfId="2" applyFont="1" applyFill="1" applyBorder="1" applyAlignment="1">
      <alignment vertical="center"/>
    </xf>
    <xf numFmtId="165" fontId="3" fillId="0" borderId="4" xfId="2" applyFont="1" applyBorder="1" applyAlignment="1">
      <alignment horizontal="center" vertical="center"/>
    </xf>
    <xf numFmtId="14" fontId="3" fillId="0" borderId="10" xfId="0" applyNumberFormat="1" applyFont="1" applyBorder="1" applyAlignment="1">
      <alignment horizontal="center" vertical="center"/>
    </xf>
    <xf numFmtId="15" fontId="5" fillId="0" borderId="10" xfId="0" applyNumberFormat="1" applyFont="1" applyBorder="1" applyAlignment="1">
      <alignment horizontal="center" vertical="center"/>
    </xf>
    <xf numFmtId="165" fontId="3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0" fontId="4" fillId="8" borderId="10" xfId="0" applyFont="1" applyFill="1" applyBorder="1" applyAlignment="1">
      <alignment horizontal="center" vertical="center"/>
    </xf>
    <xf numFmtId="0" fontId="4" fillId="8" borderId="10" xfId="0" applyFont="1" applyFill="1" applyBorder="1" applyAlignment="1">
      <alignment horizontal="center" vertical="center" wrapText="1"/>
    </xf>
    <xf numFmtId="17" fontId="4" fillId="8" borderId="10" xfId="0" applyNumberFormat="1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justify" vertical="center" wrapText="1"/>
    </xf>
    <xf numFmtId="14" fontId="9" fillId="3" borderId="10" xfId="0" applyNumberFormat="1" applyFont="1" applyFill="1" applyBorder="1" applyAlignment="1">
      <alignment horizontal="center" vertical="center"/>
    </xf>
    <xf numFmtId="165" fontId="4" fillId="3" borderId="10" xfId="2" applyFont="1" applyFill="1" applyBorder="1" applyAlignment="1">
      <alignment vertical="center"/>
    </xf>
    <xf numFmtId="3" fontId="4" fillId="3" borderId="10" xfId="0" applyNumberFormat="1" applyFont="1" applyFill="1" applyBorder="1" applyAlignment="1">
      <alignment horizontal="center" vertical="center"/>
    </xf>
    <xf numFmtId="3" fontId="4" fillId="5" borderId="10" xfId="0" applyNumberFormat="1" applyFont="1" applyFill="1" applyBorder="1" applyAlignment="1">
      <alignment vertical="center"/>
    </xf>
    <xf numFmtId="0" fontId="6" fillId="7" borderId="10" xfId="0" applyFont="1" applyFill="1" applyBorder="1" applyAlignment="1">
      <alignment horizontal="left" vertical="center" wrapText="1"/>
    </xf>
    <xf numFmtId="0" fontId="5" fillId="7" borderId="10" xfId="0" applyFont="1" applyFill="1" applyBorder="1" applyAlignment="1">
      <alignment horizontal="left" vertical="center" wrapText="1"/>
    </xf>
    <xf numFmtId="0" fontId="5" fillId="7" borderId="10" xfId="0" applyFont="1" applyFill="1" applyBorder="1" applyAlignment="1">
      <alignment horizontal="justify" vertical="center" wrapText="1"/>
    </xf>
    <xf numFmtId="165" fontId="13" fillId="7" borderId="10" xfId="2" applyFont="1" applyFill="1" applyBorder="1" applyAlignment="1">
      <alignment vertical="center"/>
    </xf>
    <xf numFmtId="165" fontId="7" fillId="7" borderId="10" xfId="2" applyFont="1" applyFill="1" applyBorder="1" applyAlignment="1">
      <alignment vertical="center"/>
    </xf>
    <xf numFmtId="0" fontId="5" fillId="0" borderId="10" xfId="0" applyFont="1" applyBorder="1" applyAlignment="1">
      <alignment horizontal="left" vertical="center" wrapText="1"/>
    </xf>
    <xf numFmtId="165" fontId="3" fillId="0" borderId="10" xfId="2" applyFont="1" applyFill="1" applyBorder="1" applyAlignment="1">
      <alignment vertical="center"/>
    </xf>
    <xf numFmtId="165" fontId="7" fillId="4" borderId="10" xfId="2" applyFont="1" applyFill="1" applyBorder="1" applyAlignment="1">
      <alignment vertical="center"/>
    </xf>
    <xf numFmtId="165" fontId="4" fillId="4" borderId="10" xfId="2" applyFont="1" applyFill="1" applyBorder="1" applyAlignment="1">
      <alignment vertical="center"/>
    </xf>
    <xf numFmtId="3" fontId="4" fillId="4" borderId="10" xfId="0" applyNumberFormat="1" applyFont="1" applyFill="1" applyBorder="1" applyAlignment="1">
      <alignment horizontal="center" vertical="center" wrapText="1"/>
    </xf>
    <xf numFmtId="3" fontId="4" fillId="4" borderId="10" xfId="0" applyNumberFormat="1" applyFont="1" applyFill="1" applyBorder="1" applyAlignment="1">
      <alignment vertical="center" wrapText="1"/>
    </xf>
    <xf numFmtId="9" fontId="4" fillId="0" borderId="0" xfId="0" applyNumberFormat="1" applyFont="1" applyAlignment="1">
      <alignment horizontal="center" vertical="center"/>
    </xf>
    <xf numFmtId="165" fontId="4" fillId="7" borderId="0" xfId="0" applyNumberFormat="1" applyFont="1" applyFill="1" applyAlignment="1">
      <alignment vertical="center"/>
    </xf>
    <xf numFmtId="165" fontId="6" fillId="7" borderId="10" xfId="2" applyFont="1" applyFill="1" applyBorder="1" applyAlignment="1">
      <alignment vertical="center"/>
    </xf>
    <xf numFmtId="14" fontId="10" fillId="7" borderId="10" xfId="0" applyNumberFormat="1" applyFont="1" applyFill="1" applyBorder="1" applyAlignment="1">
      <alignment horizontal="center" vertical="center"/>
    </xf>
    <xf numFmtId="3" fontId="6" fillId="7" borderId="10" xfId="0" applyNumberFormat="1" applyFont="1" applyFill="1" applyBorder="1" applyAlignment="1">
      <alignment horizontal="center" vertical="center"/>
    </xf>
    <xf numFmtId="165" fontId="13" fillId="3" borderId="10" xfId="2" applyFont="1" applyFill="1" applyBorder="1" applyAlignment="1">
      <alignment vertical="center"/>
    </xf>
    <xf numFmtId="165" fontId="7" fillId="3" borderId="10" xfId="2" applyFont="1" applyFill="1" applyBorder="1" applyAlignment="1">
      <alignment vertical="center"/>
    </xf>
    <xf numFmtId="0" fontId="3" fillId="9" borderId="1" xfId="0" applyFont="1" applyFill="1" applyBorder="1" applyAlignment="1">
      <alignment vertical="center"/>
    </xf>
    <xf numFmtId="0" fontId="5" fillId="9" borderId="1" xfId="0" applyFont="1" applyFill="1" applyBorder="1" applyAlignment="1">
      <alignment horizontal="left" vertical="center" wrapText="1"/>
    </xf>
    <xf numFmtId="0" fontId="3" fillId="9" borderId="10" xfId="0" applyFont="1" applyFill="1" applyBorder="1" applyAlignment="1">
      <alignment vertical="center"/>
    </xf>
    <xf numFmtId="0" fontId="9" fillId="9" borderId="13" xfId="0" applyFont="1" applyFill="1" applyBorder="1" applyAlignment="1">
      <alignment vertical="center"/>
    </xf>
    <xf numFmtId="0" fontId="9" fillId="9" borderId="1" xfId="0" applyFont="1" applyFill="1" applyBorder="1" applyAlignment="1">
      <alignment vertical="center"/>
    </xf>
    <xf numFmtId="165" fontId="6" fillId="0" borderId="2" xfId="2" applyFont="1" applyFill="1" applyBorder="1" applyAlignment="1">
      <alignment vertical="center"/>
    </xf>
    <xf numFmtId="165" fontId="6" fillId="0" borderId="10" xfId="2" applyFont="1" applyFill="1" applyBorder="1" applyAlignment="1">
      <alignment vertical="center"/>
    </xf>
    <xf numFmtId="167" fontId="6" fillId="3" borderId="10" xfId="3" applyNumberFormat="1" applyFont="1" applyFill="1" applyBorder="1" applyAlignment="1">
      <alignment vertical="center"/>
    </xf>
    <xf numFmtId="167" fontId="6" fillId="7" borderId="10" xfId="3" applyNumberFormat="1" applyFont="1" applyFill="1" applyBorder="1" applyAlignment="1">
      <alignment vertical="center"/>
    </xf>
  </cellXfs>
  <cellStyles count="4">
    <cellStyle name="Millares" xfId="1" builtinId="3"/>
    <cellStyle name="Moneda" xfId="2" builtinId="4"/>
    <cellStyle name="Moneda [0]" xfId="3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358E1-FA1F-492C-B9B7-679C4C15CD1D}">
  <dimension ref="A1:XFC166"/>
  <sheetViews>
    <sheetView tabSelected="1" topLeftCell="C1" zoomScale="110" zoomScaleNormal="110" workbookViewId="0">
      <selection activeCell="L1" sqref="L1"/>
    </sheetView>
  </sheetViews>
  <sheetFormatPr baseColWidth="10" defaultColWidth="10.85546875" defaultRowHeight="12" outlineLevelCol="1" x14ac:dyDescent="0.2"/>
  <cols>
    <col min="1" max="1" width="20.42578125" style="2" customWidth="1"/>
    <col min="2" max="2" width="19.85546875" style="2" hidden="1" customWidth="1"/>
    <col min="3" max="3" width="33" style="2" customWidth="1"/>
    <col min="4" max="4" width="15.140625" style="2" hidden="1" customWidth="1"/>
    <col min="5" max="5" width="11.140625" style="2" hidden="1" customWidth="1"/>
    <col min="6" max="6" width="19.5703125" style="2" customWidth="1"/>
    <col min="7" max="7" width="14" style="3" customWidth="1"/>
    <col min="8" max="8" width="14.140625" style="3" customWidth="1"/>
    <col min="9" max="9" width="16.28515625" style="2" customWidth="1" outlineLevel="1"/>
    <col min="10" max="11" width="18.42578125" style="2" customWidth="1" outlineLevel="1"/>
    <col min="12" max="13" width="16.5703125" style="2" customWidth="1" outlineLevel="1"/>
    <col min="14" max="20" width="18.42578125" style="2" customWidth="1" outlineLevel="1"/>
    <col min="21" max="23" width="20.140625" style="2" customWidth="1"/>
    <col min="24" max="24" width="20.140625" style="4" customWidth="1"/>
    <col min="25" max="25" width="79" style="5" customWidth="1"/>
    <col min="26" max="27" width="10.85546875" style="6"/>
    <col min="28" max="28" width="13.28515625" style="6" bestFit="1" customWidth="1"/>
    <col min="29" max="16384" width="10.85546875" style="6"/>
  </cols>
  <sheetData>
    <row r="1" spans="1:28 16383:16383" ht="21.6" customHeight="1" x14ac:dyDescent="0.2">
      <c r="A1" s="1">
        <v>2105135731.95</v>
      </c>
      <c r="F1" s="3"/>
    </row>
    <row r="2" spans="1:28 16383:16383" x14ac:dyDescent="0.2">
      <c r="A2" s="7" t="s">
        <v>137</v>
      </c>
      <c r="B2" s="7"/>
      <c r="C2" s="7"/>
      <c r="D2" s="7"/>
      <c r="E2" s="7"/>
      <c r="F2" s="7"/>
      <c r="G2" s="8"/>
      <c r="H2" s="8"/>
      <c r="I2" s="7"/>
      <c r="J2" s="7"/>
      <c r="K2" s="7"/>
    </row>
    <row r="3" spans="1:28 16383:16383" x14ac:dyDescent="0.2">
      <c r="F3" s="9"/>
      <c r="I3" s="87">
        <v>0.15</v>
      </c>
    </row>
    <row r="4" spans="1:28 16383:16383" s="2" customFormat="1" ht="24" x14ac:dyDescent="0.25">
      <c r="A4" s="64" t="s">
        <v>0</v>
      </c>
      <c r="B4" s="64" t="s">
        <v>1</v>
      </c>
      <c r="C4" s="64" t="s">
        <v>2</v>
      </c>
      <c r="D4" s="64" t="s">
        <v>3</v>
      </c>
      <c r="E4" s="64" t="s">
        <v>4</v>
      </c>
      <c r="F4" s="65" t="s">
        <v>136</v>
      </c>
      <c r="G4" s="64" t="s">
        <v>5</v>
      </c>
      <c r="H4" s="64" t="s">
        <v>6</v>
      </c>
      <c r="I4" s="66">
        <v>45658</v>
      </c>
      <c r="J4" s="66">
        <v>45689</v>
      </c>
      <c r="K4" s="66">
        <v>45717</v>
      </c>
      <c r="L4" s="66">
        <v>45748</v>
      </c>
      <c r="M4" s="66">
        <v>45778</v>
      </c>
      <c r="N4" s="66">
        <v>45809</v>
      </c>
      <c r="O4" s="66">
        <v>45839</v>
      </c>
      <c r="P4" s="66">
        <v>45870</v>
      </c>
      <c r="Q4" s="66">
        <v>45901</v>
      </c>
      <c r="R4" s="66">
        <v>45931</v>
      </c>
      <c r="S4" s="66">
        <v>45962</v>
      </c>
      <c r="T4" s="66">
        <v>45992</v>
      </c>
      <c r="U4" s="64">
        <v>2025</v>
      </c>
      <c r="V4" s="64">
        <v>2026</v>
      </c>
      <c r="W4" s="67">
        <v>2027</v>
      </c>
      <c r="X4" s="68" t="s">
        <v>7</v>
      </c>
      <c r="Y4" s="68" t="s">
        <v>8</v>
      </c>
      <c r="XFC4" s="2">
        <f>SUM(U4:XFB4)</f>
        <v>6078</v>
      </c>
    </row>
    <row r="5" spans="1:28 16383:16383" ht="24" x14ac:dyDescent="0.2">
      <c r="A5" s="69" t="s">
        <v>9</v>
      </c>
      <c r="B5" s="70" t="s">
        <v>10</v>
      </c>
      <c r="C5" s="71" t="s">
        <v>197</v>
      </c>
      <c r="D5" s="70" t="s">
        <v>11</v>
      </c>
      <c r="E5" s="70" t="s">
        <v>12</v>
      </c>
      <c r="F5" s="101">
        <f>U5</f>
        <v>805104720</v>
      </c>
      <c r="G5" s="72">
        <v>46023</v>
      </c>
      <c r="H5" s="72">
        <v>46387</v>
      </c>
      <c r="I5" s="92">
        <v>67092060</v>
      </c>
      <c r="J5" s="92">
        <v>67092060</v>
      </c>
      <c r="K5" s="92">
        <v>67092060</v>
      </c>
      <c r="L5" s="92">
        <v>67092060</v>
      </c>
      <c r="M5" s="92">
        <v>67092060</v>
      </c>
      <c r="N5" s="92">
        <v>67092060</v>
      </c>
      <c r="O5" s="92">
        <v>67092060</v>
      </c>
      <c r="P5" s="92">
        <v>67092060</v>
      </c>
      <c r="Q5" s="92">
        <v>67092060</v>
      </c>
      <c r="R5" s="92">
        <v>67092060</v>
      </c>
      <c r="S5" s="92">
        <v>67092060</v>
      </c>
      <c r="T5" s="92">
        <v>67092060</v>
      </c>
      <c r="U5" s="93">
        <f t="shared" ref="U5:U9" si="0">SUM(I5:T5)</f>
        <v>805104720</v>
      </c>
      <c r="V5" s="73">
        <f>U5*1.06</f>
        <v>853411003.20000005</v>
      </c>
      <c r="W5" s="73">
        <f>V5*1.06</f>
        <v>904615663.39200008</v>
      </c>
      <c r="X5" s="74" t="s">
        <v>13</v>
      </c>
      <c r="Y5" s="75" t="s">
        <v>13</v>
      </c>
    </row>
    <row r="6" spans="1:28 16383:16383" ht="24" x14ac:dyDescent="0.2">
      <c r="A6" s="69" t="s">
        <v>14</v>
      </c>
      <c r="B6" s="70" t="s">
        <v>10</v>
      </c>
      <c r="C6" s="71" t="s">
        <v>197</v>
      </c>
      <c r="D6" s="70" t="s">
        <v>11</v>
      </c>
      <c r="E6" s="70" t="s">
        <v>12</v>
      </c>
      <c r="F6" s="101">
        <f t="shared" ref="F6:F53" si="1">U6</f>
        <v>1445419200</v>
      </c>
      <c r="G6" s="72">
        <v>46023</v>
      </c>
      <c r="H6" s="72">
        <v>46387</v>
      </c>
      <c r="I6" s="92">
        <v>119170200</v>
      </c>
      <c r="J6" s="92">
        <v>119170200</v>
      </c>
      <c r="K6" s="92">
        <v>119170200</v>
      </c>
      <c r="L6" s="92">
        <v>119170200</v>
      </c>
      <c r="M6" s="92">
        <v>119170200</v>
      </c>
      <c r="N6" s="92">
        <v>119170200</v>
      </c>
      <c r="O6" s="92">
        <v>121733000</v>
      </c>
      <c r="P6" s="92">
        <v>121733000</v>
      </c>
      <c r="Q6" s="92">
        <v>121733000</v>
      </c>
      <c r="R6" s="92">
        <v>121733000</v>
      </c>
      <c r="S6" s="92">
        <v>121733000</v>
      </c>
      <c r="T6" s="92">
        <v>121733000</v>
      </c>
      <c r="U6" s="93">
        <f t="shared" si="0"/>
        <v>1445419200</v>
      </c>
      <c r="V6" s="73">
        <f t="shared" ref="V6:W9" si="2">U6*1.06</f>
        <v>1532144352</v>
      </c>
      <c r="W6" s="73">
        <f t="shared" si="2"/>
        <v>1624073013.1200001</v>
      </c>
      <c r="X6" s="74" t="s">
        <v>13</v>
      </c>
      <c r="Y6" s="75" t="s">
        <v>13</v>
      </c>
    </row>
    <row r="7" spans="1:28 16383:16383" ht="24" x14ac:dyDescent="0.2">
      <c r="A7" s="69" t="s">
        <v>15</v>
      </c>
      <c r="B7" s="70" t="s">
        <v>10</v>
      </c>
      <c r="C7" s="71" t="s">
        <v>197</v>
      </c>
      <c r="D7" s="70" t="s">
        <v>11</v>
      </c>
      <c r="E7" s="70" t="s">
        <v>12</v>
      </c>
      <c r="F7" s="101">
        <f t="shared" si="1"/>
        <v>6975000</v>
      </c>
      <c r="G7" s="72">
        <v>46023</v>
      </c>
      <c r="H7" s="72">
        <v>46387</v>
      </c>
      <c r="I7" s="92">
        <v>581250</v>
      </c>
      <c r="J7" s="92">
        <v>581250</v>
      </c>
      <c r="K7" s="92">
        <v>581250</v>
      </c>
      <c r="L7" s="92">
        <v>581250</v>
      </c>
      <c r="M7" s="92">
        <v>581250</v>
      </c>
      <c r="N7" s="92">
        <v>581250</v>
      </c>
      <c r="O7" s="92">
        <v>581250</v>
      </c>
      <c r="P7" s="92">
        <v>581250</v>
      </c>
      <c r="Q7" s="92">
        <v>581250</v>
      </c>
      <c r="R7" s="92">
        <v>581250</v>
      </c>
      <c r="S7" s="92">
        <v>581250</v>
      </c>
      <c r="T7" s="92">
        <v>581250</v>
      </c>
      <c r="U7" s="93">
        <f t="shared" si="0"/>
        <v>6975000</v>
      </c>
      <c r="V7" s="73">
        <f t="shared" si="2"/>
        <v>7393500</v>
      </c>
      <c r="W7" s="73">
        <f t="shared" si="2"/>
        <v>7837110</v>
      </c>
      <c r="X7" s="74" t="s">
        <v>13</v>
      </c>
      <c r="Y7" s="75" t="s">
        <v>13</v>
      </c>
      <c r="AB7" s="11"/>
    </row>
    <row r="8" spans="1:28 16383:16383" x14ac:dyDescent="0.2">
      <c r="A8" s="69" t="s">
        <v>16</v>
      </c>
      <c r="B8" s="70" t="s">
        <v>10</v>
      </c>
      <c r="C8" s="71" t="s">
        <v>198</v>
      </c>
      <c r="D8" s="70" t="s">
        <v>11</v>
      </c>
      <c r="E8" s="70" t="s">
        <v>12</v>
      </c>
      <c r="F8" s="101">
        <f>U8</f>
        <v>71800000</v>
      </c>
      <c r="G8" s="72">
        <v>46023</v>
      </c>
      <c r="H8" s="72">
        <v>46387</v>
      </c>
      <c r="I8" s="92">
        <v>3800000</v>
      </c>
      <c r="J8" s="92">
        <v>3800000</v>
      </c>
      <c r="K8" s="92">
        <v>3800000</v>
      </c>
      <c r="L8" s="92">
        <v>3800000</v>
      </c>
      <c r="M8" s="92">
        <v>3800000</v>
      </c>
      <c r="N8" s="92">
        <v>3800000</v>
      </c>
      <c r="O8" s="92">
        <v>5800000</v>
      </c>
      <c r="P8" s="92">
        <v>6800000</v>
      </c>
      <c r="Q8" s="92">
        <v>7800000</v>
      </c>
      <c r="R8" s="92">
        <v>8800000</v>
      </c>
      <c r="S8" s="92">
        <v>9800000</v>
      </c>
      <c r="T8" s="92">
        <v>10000000</v>
      </c>
      <c r="U8" s="93">
        <f>SUM(I8:T8)</f>
        <v>71800000</v>
      </c>
      <c r="V8" s="73">
        <f t="shared" si="2"/>
        <v>76108000</v>
      </c>
      <c r="W8" s="73">
        <f t="shared" si="2"/>
        <v>80674480</v>
      </c>
      <c r="X8" s="74"/>
      <c r="Y8" s="75"/>
      <c r="AB8" s="11"/>
    </row>
    <row r="9" spans="1:28 16383:16383" x14ac:dyDescent="0.2">
      <c r="A9" s="69" t="s">
        <v>18</v>
      </c>
      <c r="B9" s="70" t="s">
        <v>10</v>
      </c>
      <c r="C9" s="71" t="s">
        <v>19</v>
      </c>
      <c r="D9" s="70" t="s">
        <v>20</v>
      </c>
      <c r="E9" s="70" t="s">
        <v>12</v>
      </c>
      <c r="F9" s="101">
        <f t="shared" si="1"/>
        <v>0</v>
      </c>
      <c r="G9" s="72">
        <v>46023</v>
      </c>
      <c r="H9" s="72">
        <v>46387</v>
      </c>
      <c r="I9" s="92">
        <v>0</v>
      </c>
      <c r="J9" s="92">
        <v>0</v>
      </c>
      <c r="K9" s="92">
        <v>0</v>
      </c>
      <c r="L9" s="92">
        <v>0</v>
      </c>
      <c r="M9" s="92">
        <v>0</v>
      </c>
      <c r="N9" s="92">
        <v>0</v>
      </c>
      <c r="O9" s="92">
        <v>0</v>
      </c>
      <c r="P9" s="92">
        <v>0</v>
      </c>
      <c r="Q9" s="92">
        <v>0</v>
      </c>
      <c r="R9" s="92">
        <v>0</v>
      </c>
      <c r="S9" s="92">
        <v>0</v>
      </c>
      <c r="T9" s="92">
        <v>0</v>
      </c>
      <c r="U9" s="93">
        <f t="shared" si="0"/>
        <v>0</v>
      </c>
      <c r="V9" s="73">
        <f t="shared" si="2"/>
        <v>0</v>
      </c>
      <c r="W9" s="73">
        <f t="shared" si="2"/>
        <v>0</v>
      </c>
      <c r="X9" s="74"/>
      <c r="Y9" s="75"/>
      <c r="AB9" s="11"/>
    </row>
    <row r="10" spans="1:28 16383:16383" x14ac:dyDescent="0.2">
      <c r="A10" s="76" t="s">
        <v>21</v>
      </c>
      <c r="B10" s="77" t="s">
        <v>10</v>
      </c>
      <c r="C10" s="78" t="s">
        <v>22</v>
      </c>
      <c r="D10" s="77" t="s">
        <v>11</v>
      </c>
      <c r="E10" s="77" t="s">
        <v>12</v>
      </c>
      <c r="F10" s="102" t="e">
        <f t="shared" si="1"/>
        <v>#REF!</v>
      </c>
      <c r="G10" s="90">
        <v>46023</v>
      </c>
      <c r="H10" s="90">
        <v>46387</v>
      </c>
      <c r="I10" s="79">
        <v>0</v>
      </c>
      <c r="J10" s="79">
        <v>0</v>
      </c>
      <c r="K10" s="80" t="e">
        <f>#REF!</f>
        <v>#REF!</v>
      </c>
      <c r="L10" s="79">
        <v>0</v>
      </c>
      <c r="M10" s="79">
        <v>0</v>
      </c>
      <c r="N10" s="79">
        <v>0</v>
      </c>
      <c r="O10" s="79">
        <v>0</v>
      </c>
      <c r="P10" s="79">
        <v>0</v>
      </c>
      <c r="Q10" s="80" t="e">
        <f>#REF!</f>
        <v>#REF!</v>
      </c>
      <c r="R10" s="79">
        <v>0</v>
      </c>
      <c r="S10" s="79">
        <v>0</v>
      </c>
      <c r="T10" s="79">
        <v>0</v>
      </c>
      <c r="U10" s="80" t="e">
        <f>SUM(I10:T10)</f>
        <v>#REF!</v>
      </c>
      <c r="V10" s="89">
        <v>0</v>
      </c>
      <c r="W10" s="89">
        <v>0</v>
      </c>
      <c r="X10" s="91" t="s">
        <v>13</v>
      </c>
      <c r="Y10" s="75"/>
      <c r="AB10" s="12"/>
    </row>
    <row r="11" spans="1:28 16383:16383" s="2" customFormat="1" x14ac:dyDescent="0.25">
      <c r="A11" s="32" t="s">
        <v>51</v>
      </c>
      <c r="B11" s="15" t="s">
        <v>52</v>
      </c>
      <c r="C11" s="13" t="s">
        <v>53</v>
      </c>
      <c r="D11" s="13" t="s">
        <v>11</v>
      </c>
      <c r="E11" s="13" t="s">
        <v>25</v>
      </c>
      <c r="F11" s="99">
        <f t="shared" si="1"/>
        <v>35212500</v>
      </c>
      <c r="G11" s="16">
        <v>46023</v>
      </c>
      <c r="H11" s="17">
        <v>46387</v>
      </c>
      <c r="I11" s="18">
        <v>2295000</v>
      </c>
      <c r="J11" s="18">
        <v>2992500</v>
      </c>
      <c r="K11" s="18">
        <v>2992500</v>
      </c>
      <c r="L11" s="18">
        <v>2992500</v>
      </c>
      <c r="M11" s="18">
        <v>2992500</v>
      </c>
      <c r="N11" s="18">
        <v>2992500</v>
      </c>
      <c r="O11" s="18">
        <v>2992500</v>
      </c>
      <c r="P11" s="18">
        <v>2992500</v>
      </c>
      <c r="Q11" s="18">
        <v>2992500</v>
      </c>
      <c r="R11" s="18">
        <v>2992500</v>
      </c>
      <c r="S11" s="18">
        <v>2992500</v>
      </c>
      <c r="T11" s="18">
        <v>2992500</v>
      </c>
      <c r="U11" s="30">
        <f t="shared" ref="U11:U18" si="3">SUM(I11:T11)</f>
        <v>35212500</v>
      </c>
      <c r="V11" s="20">
        <f t="shared" ref="V11:W25" si="4">U11*1.05</f>
        <v>36973125</v>
      </c>
      <c r="W11" s="21">
        <f t="shared" si="4"/>
        <v>38821781.25</v>
      </c>
      <c r="X11" s="22" t="s">
        <v>13</v>
      </c>
      <c r="Y11" s="23"/>
    </row>
    <row r="12" spans="1:28 16383:16383" s="2" customFormat="1" ht="24" x14ac:dyDescent="0.25">
      <c r="A12" s="32" t="s">
        <v>51</v>
      </c>
      <c r="B12" s="15" t="s">
        <v>172</v>
      </c>
      <c r="C12" s="13" t="s">
        <v>173</v>
      </c>
      <c r="D12" s="13" t="s">
        <v>11</v>
      </c>
      <c r="E12" s="13" t="s">
        <v>25</v>
      </c>
      <c r="F12" s="99">
        <f t="shared" si="1"/>
        <v>65244800</v>
      </c>
      <c r="G12" s="16">
        <v>46023</v>
      </c>
      <c r="H12" s="17">
        <v>46387</v>
      </c>
      <c r="I12" s="18">
        <v>3920000</v>
      </c>
      <c r="J12" s="18">
        <v>5110400</v>
      </c>
      <c r="K12" s="18">
        <v>5110400</v>
      </c>
      <c r="L12" s="18">
        <v>5110400</v>
      </c>
      <c r="M12" s="18">
        <v>10220800</v>
      </c>
      <c r="N12" s="18">
        <v>5110400</v>
      </c>
      <c r="O12" s="18">
        <v>5110400</v>
      </c>
      <c r="P12" s="18">
        <v>5110400</v>
      </c>
      <c r="Q12" s="18">
        <v>5110400</v>
      </c>
      <c r="R12" s="18">
        <v>5110400</v>
      </c>
      <c r="S12" s="18">
        <v>5110400</v>
      </c>
      <c r="T12" s="18">
        <v>5110400</v>
      </c>
      <c r="U12" s="30">
        <f t="shared" si="3"/>
        <v>65244800</v>
      </c>
      <c r="V12" s="20">
        <f t="shared" si="4"/>
        <v>68507040</v>
      </c>
      <c r="W12" s="21">
        <f t="shared" si="4"/>
        <v>71932392</v>
      </c>
      <c r="X12" s="22" t="s">
        <v>13</v>
      </c>
      <c r="Y12" s="26"/>
    </row>
    <row r="13" spans="1:28 16383:16383" s="2" customFormat="1" ht="24" x14ac:dyDescent="0.25">
      <c r="A13" s="32" t="s">
        <v>51</v>
      </c>
      <c r="B13" s="15" t="s">
        <v>171</v>
      </c>
      <c r="C13" s="13" t="s">
        <v>174</v>
      </c>
      <c r="D13" s="13" t="s">
        <v>11</v>
      </c>
      <c r="E13" s="13" t="s">
        <v>25</v>
      </c>
      <c r="F13" s="99">
        <f t="shared" si="1"/>
        <v>32810000</v>
      </c>
      <c r="G13" s="16">
        <v>46023</v>
      </c>
      <c r="H13" s="17">
        <v>46387</v>
      </c>
      <c r="I13" s="18">
        <v>1790000</v>
      </c>
      <c r="J13" s="18">
        <v>2820000</v>
      </c>
      <c r="K13" s="18">
        <v>2820000</v>
      </c>
      <c r="L13" s="18">
        <v>2820000</v>
      </c>
      <c r="M13" s="18">
        <v>2820000</v>
      </c>
      <c r="N13" s="18">
        <v>2820000</v>
      </c>
      <c r="O13" s="18">
        <v>2820000</v>
      </c>
      <c r="P13" s="18">
        <v>2820000</v>
      </c>
      <c r="Q13" s="18">
        <v>2820000</v>
      </c>
      <c r="R13" s="18">
        <v>2820000</v>
      </c>
      <c r="S13" s="18">
        <v>2820000</v>
      </c>
      <c r="T13" s="18">
        <v>2820000</v>
      </c>
      <c r="U13" s="30">
        <f t="shared" ref="U13:U15" si="5">SUM(I13:T13)</f>
        <v>32810000</v>
      </c>
      <c r="V13" s="20">
        <f t="shared" si="4"/>
        <v>34450500</v>
      </c>
      <c r="W13" s="21">
        <f t="shared" si="4"/>
        <v>36173025</v>
      </c>
      <c r="X13" s="22" t="s">
        <v>13</v>
      </c>
      <c r="Y13" s="26"/>
    </row>
    <row r="14" spans="1:28 16383:16383" s="2" customFormat="1" ht="24" x14ac:dyDescent="0.25">
      <c r="A14" s="32" t="s">
        <v>51</v>
      </c>
      <c r="B14" s="15" t="s">
        <v>175</v>
      </c>
      <c r="C14" s="13" t="s">
        <v>189</v>
      </c>
      <c r="D14" s="13" t="s">
        <v>20</v>
      </c>
      <c r="E14" s="13" t="s">
        <v>25</v>
      </c>
      <c r="F14" s="99">
        <f>U14</f>
        <v>30000000</v>
      </c>
      <c r="G14" s="16">
        <v>46023</v>
      </c>
      <c r="H14" s="17">
        <v>46387</v>
      </c>
      <c r="I14" s="18">
        <v>2500000</v>
      </c>
      <c r="J14" s="18">
        <v>2500000</v>
      </c>
      <c r="K14" s="18">
        <v>2500000</v>
      </c>
      <c r="L14" s="18">
        <v>2500000</v>
      </c>
      <c r="M14" s="18">
        <v>2500000</v>
      </c>
      <c r="N14" s="18">
        <v>2500000</v>
      </c>
      <c r="O14" s="18">
        <v>2500000</v>
      </c>
      <c r="P14" s="18">
        <v>2500000</v>
      </c>
      <c r="Q14" s="18">
        <v>2500000</v>
      </c>
      <c r="R14" s="18">
        <v>2500000</v>
      </c>
      <c r="S14" s="18">
        <v>2500000</v>
      </c>
      <c r="T14" s="18">
        <v>2500000</v>
      </c>
      <c r="U14" s="30">
        <f t="shared" si="5"/>
        <v>30000000</v>
      </c>
      <c r="V14" s="20"/>
      <c r="W14" s="21"/>
      <c r="X14" s="22"/>
      <c r="Y14" s="26"/>
    </row>
    <row r="15" spans="1:28 16383:16383" s="2" customFormat="1" ht="24" x14ac:dyDescent="0.25">
      <c r="A15" s="32" t="s">
        <v>51</v>
      </c>
      <c r="B15" s="15" t="s">
        <v>154</v>
      </c>
      <c r="C15" s="13" t="s">
        <v>149</v>
      </c>
      <c r="D15" s="13" t="s">
        <v>11</v>
      </c>
      <c r="E15" s="13" t="s">
        <v>25</v>
      </c>
      <c r="F15" s="99">
        <f t="shared" si="1"/>
        <v>48187000</v>
      </c>
      <c r="G15" s="16">
        <v>46023</v>
      </c>
      <c r="H15" s="17">
        <v>46387</v>
      </c>
      <c r="I15" s="18">
        <v>2625000</v>
      </c>
      <c r="J15" s="18">
        <v>4142000</v>
      </c>
      <c r="K15" s="18">
        <v>4142000</v>
      </c>
      <c r="L15" s="18">
        <v>4142000</v>
      </c>
      <c r="M15" s="18">
        <v>4142000</v>
      </c>
      <c r="N15" s="18">
        <v>4142000</v>
      </c>
      <c r="O15" s="18">
        <v>4142000</v>
      </c>
      <c r="P15" s="18">
        <v>4142000</v>
      </c>
      <c r="Q15" s="18">
        <v>4142000</v>
      </c>
      <c r="R15" s="18">
        <v>4142000</v>
      </c>
      <c r="S15" s="18">
        <v>4142000</v>
      </c>
      <c r="T15" s="18">
        <v>4142000</v>
      </c>
      <c r="U15" s="30">
        <f t="shared" si="5"/>
        <v>48187000</v>
      </c>
      <c r="V15" s="20">
        <f t="shared" si="4"/>
        <v>50596350</v>
      </c>
      <c r="W15" s="21">
        <f t="shared" si="4"/>
        <v>53126167.5</v>
      </c>
      <c r="X15" s="22" t="s">
        <v>13</v>
      </c>
      <c r="Y15" s="26"/>
    </row>
    <row r="16" spans="1:28 16383:16383" s="2" customFormat="1" x14ac:dyDescent="0.25">
      <c r="A16" s="32" t="s">
        <v>51</v>
      </c>
      <c r="B16" s="15" t="s">
        <v>80</v>
      </c>
      <c r="C16" s="15" t="s">
        <v>155</v>
      </c>
      <c r="D16" s="13" t="s">
        <v>11</v>
      </c>
      <c r="E16" s="13" t="s">
        <v>25</v>
      </c>
      <c r="F16" s="99">
        <f t="shared" si="1"/>
        <v>48535000</v>
      </c>
      <c r="G16" s="16">
        <v>46023</v>
      </c>
      <c r="H16" s="17">
        <v>46387</v>
      </c>
      <c r="I16" s="18">
        <v>3215000</v>
      </c>
      <c r="J16" s="18">
        <v>4120000</v>
      </c>
      <c r="K16" s="18">
        <v>4120000</v>
      </c>
      <c r="L16" s="18">
        <v>4120000</v>
      </c>
      <c r="M16" s="18">
        <v>4120000</v>
      </c>
      <c r="N16" s="18">
        <v>4120000</v>
      </c>
      <c r="O16" s="18">
        <v>4120000</v>
      </c>
      <c r="P16" s="18">
        <v>4120000</v>
      </c>
      <c r="Q16" s="18">
        <v>4120000</v>
      </c>
      <c r="R16" s="18">
        <v>4120000</v>
      </c>
      <c r="S16" s="18">
        <v>4120000</v>
      </c>
      <c r="T16" s="18">
        <v>4120000</v>
      </c>
      <c r="U16" s="30">
        <f t="shared" si="3"/>
        <v>48535000</v>
      </c>
      <c r="V16" s="20">
        <f t="shared" si="4"/>
        <v>50961750</v>
      </c>
      <c r="W16" s="21">
        <f t="shared" si="4"/>
        <v>53509837.5</v>
      </c>
      <c r="X16" s="22" t="s">
        <v>13</v>
      </c>
      <c r="Y16" s="26"/>
    </row>
    <row r="17" spans="1:25" s="2" customFormat="1" ht="24" x14ac:dyDescent="0.25">
      <c r="A17" s="32" t="s">
        <v>51</v>
      </c>
      <c r="B17" s="13" t="s">
        <v>182</v>
      </c>
      <c r="C17" s="13" t="s">
        <v>176</v>
      </c>
      <c r="D17" s="13" t="s">
        <v>11</v>
      </c>
      <c r="E17" s="13" t="s">
        <v>25</v>
      </c>
      <c r="F17" s="99">
        <f t="shared" si="1"/>
        <v>28445300</v>
      </c>
      <c r="G17" s="16">
        <v>46023</v>
      </c>
      <c r="H17" s="17">
        <v>46387</v>
      </c>
      <c r="I17" s="18">
        <v>1855000</v>
      </c>
      <c r="J17" s="18">
        <v>2417300</v>
      </c>
      <c r="K17" s="18">
        <v>2417300</v>
      </c>
      <c r="L17" s="18">
        <v>2417300</v>
      </c>
      <c r="M17" s="18">
        <v>2417300</v>
      </c>
      <c r="N17" s="18">
        <v>2417300</v>
      </c>
      <c r="O17" s="18">
        <v>2417300</v>
      </c>
      <c r="P17" s="18">
        <v>2417300</v>
      </c>
      <c r="Q17" s="18">
        <v>2417300</v>
      </c>
      <c r="R17" s="18">
        <v>2417300</v>
      </c>
      <c r="S17" s="18">
        <v>2417300</v>
      </c>
      <c r="T17" s="18">
        <v>2417300</v>
      </c>
      <c r="U17" s="30">
        <f t="shared" si="3"/>
        <v>28445300</v>
      </c>
      <c r="V17" s="20">
        <f t="shared" si="4"/>
        <v>29867565</v>
      </c>
      <c r="W17" s="21">
        <f t="shared" si="4"/>
        <v>31360943.25</v>
      </c>
      <c r="X17" s="22" t="s">
        <v>13</v>
      </c>
      <c r="Y17" s="23"/>
    </row>
    <row r="18" spans="1:25" s="2" customFormat="1" x14ac:dyDescent="0.25">
      <c r="A18" s="32" t="s">
        <v>51</v>
      </c>
      <c r="B18" s="15" t="s">
        <v>54</v>
      </c>
      <c r="C18" s="13" t="s">
        <v>54</v>
      </c>
      <c r="D18" s="13" t="s">
        <v>11</v>
      </c>
      <c r="E18" s="13" t="s">
        <v>25</v>
      </c>
      <c r="F18" s="99">
        <f t="shared" si="1"/>
        <v>206978054.39999995</v>
      </c>
      <c r="G18" s="16">
        <v>46023</v>
      </c>
      <c r="H18" s="17">
        <v>46387</v>
      </c>
      <c r="I18" s="18">
        <v>17248171.199999999</v>
      </c>
      <c r="J18" s="18">
        <v>17248171.199999999</v>
      </c>
      <c r="K18" s="18">
        <v>17248171.199999999</v>
      </c>
      <c r="L18" s="18">
        <v>17248171.199999999</v>
      </c>
      <c r="M18" s="18">
        <v>17248171.199999999</v>
      </c>
      <c r="N18" s="18">
        <v>17248171.199999999</v>
      </c>
      <c r="O18" s="18">
        <v>17248171.199999999</v>
      </c>
      <c r="P18" s="18">
        <v>17248171.199999999</v>
      </c>
      <c r="Q18" s="18">
        <v>17248171.199999999</v>
      </c>
      <c r="R18" s="18">
        <v>17248171.199999999</v>
      </c>
      <c r="S18" s="18">
        <v>17248171.199999999</v>
      </c>
      <c r="T18" s="18">
        <v>17248171.199999999</v>
      </c>
      <c r="U18" s="30">
        <f t="shared" si="3"/>
        <v>206978054.39999995</v>
      </c>
      <c r="V18" s="20">
        <f t="shared" si="4"/>
        <v>217326957.11999995</v>
      </c>
      <c r="W18" s="21">
        <f t="shared" si="4"/>
        <v>228193304.97599995</v>
      </c>
      <c r="X18" s="22" t="s">
        <v>13</v>
      </c>
      <c r="Y18" s="23"/>
    </row>
    <row r="19" spans="1:25" s="2" customFormat="1" x14ac:dyDescent="0.25">
      <c r="A19" s="32" t="s">
        <v>51</v>
      </c>
      <c r="B19" s="13" t="s">
        <v>100</v>
      </c>
      <c r="C19" s="28" t="s">
        <v>101</v>
      </c>
      <c r="D19" s="15" t="s">
        <v>11</v>
      </c>
      <c r="E19" s="15" t="s">
        <v>25</v>
      </c>
      <c r="F19" s="99">
        <f t="shared" si="1"/>
        <v>277456992</v>
      </c>
      <c r="G19" s="16">
        <v>46023</v>
      </c>
      <c r="H19" s="17">
        <v>46387</v>
      </c>
      <c r="I19" s="18">
        <v>23121416</v>
      </c>
      <c r="J19" s="18">
        <v>23121416</v>
      </c>
      <c r="K19" s="18">
        <v>23121416</v>
      </c>
      <c r="L19" s="18">
        <v>23121416</v>
      </c>
      <c r="M19" s="18">
        <v>23121416</v>
      </c>
      <c r="N19" s="18">
        <v>23121416</v>
      </c>
      <c r="O19" s="18">
        <v>23121416</v>
      </c>
      <c r="P19" s="18">
        <v>23121416</v>
      </c>
      <c r="Q19" s="18">
        <v>23121416</v>
      </c>
      <c r="R19" s="18">
        <v>23121416</v>
      </c>
      <c r="S19" s="18">
        <v>23121416</v>
      </c>
      <c r="T19" s="18">
        <v>23121416</v>
      </c>
      <c r="U19" s="30">
        <f t="shared" ref="U19:U30" si="6">SUM(I19:T19)</f>
        <v>277456992</v>
      </c>
      <c r="V19" s="20">
        <f t="shared" si="4"/>
        <v>291329841.60000002</v>
      </c>
      <c r="W19" s="21">
        <f t="shared" si="4"/>
        <v>305896333.68000007</v>
      </c>
      <c r="X19" s="22" t="s">
        <v>13</v>
      </c>
      <c r="Y19" s="25"/>
    </row>
    <row r="20" spans="1:25" s="2" customFormat="1" x14ac:dyDescent="0.25">
      <c r="A20" s="32" t="s">
        <v>51</v>
      </c>
      <c r="B20" s="13" t="s">
        <v>100</v>
      </c>
      <c r="C20" s="28" t="s">
        <v>102</v>
      </c>
      <c r="D20" s="15" t="s">
        <v>11</v>
      </c>
      <c r="E20" s="15" t="s">
        <v>25</v>
      </c>
      <c r="F20" s="99">
        <f t="shared" si="1"/>
        <v>1800000</v>
      </c>
      <c r="G20" s="16">
        <v>46023</v>
      </c>
      <c r="H20" s="17">
        <v>46387</v>
      </c>
      <c r="I20" s="18">
        <v>150000</v>
      </c>
      <c r="J20" s="18">
        <v>150000</v>
      </c>
      <c r="K20" s="18">
        <v>150000</v>
      </c>
      <c r="L20" s="18">
        <v>150000</v>
      </c>
      <c r="M20" s="18">
        <v>150000</v>
      </c>
      <c r="N20" s="18">
        <v>150000</v>
      </c>
      <c r="O20" s="18">
        <v>150000</v>
      </c>
      <c r="P20" s="18">
        <v>150000</v>
      </c>
      <c r="Q20" s="18">
        <v>150000</v>
      </c>
      <c r="R20" s="18">
        <v>150000</v>
      </c>
      <c r="S20" s="18">
        <v>150000</v>
      </c>
      <c r="T20" s="18">
        <v>150000</v>
      </c>
      <c r="U20" s="30">
        <f t="shared" si="6"/>
        <v>1800000</v>
      </c>
      <c r="V20" s="20">
        <f t="shared" si="4"/>
        <v>1890000</v>
      </c>
      <c r="W20" s="21">
        <f t="shared" si="4"/>
        <v>1984500</v>
      </c>
      <c r="X20" s="22" t="s">
        <v>13</v>
      </c>
      <c r="Y20" s="25"/>
    </row>
    <row r="21" spans="1:25" s="2" customFormat="1" x14ac:dyDescent="0.25">
      <c r="A21" s="32" t="s">
        <v>51</v>
      </c>
      <c r="B21" s="15" t="s">
        <v>100</v>
      </c>
      <c r="C21" s="28" t="s">
        <v>103</v>
      </c>
      <c r="D21" s="15" t="s">
        <v>11</v>
      </c>
      <c r="E21" s="15" t="s">
        <v>25</v>
      </c>
      <c r="F21" s="99">
        <f t="shared" si="1"/>
        <v>15824400</v>
      </c>
      <c r="G21" s="16">
        <v>46023</v>
      </c>
      <c r="H21" s="17">
        <v>46387</v>
      </c>
      <c r="I21" s="18">
        <v>1318700</v>
      </c>
      <c r="J21" s="18">
        <v>1318700</v>
      </c>
      <c r="K21" s="18">
        <v>1318700</v>
      </c>
      <c r="L21" s="18">
        <v>1318700</v>
      </c>
      <c r="M21" s="18">
        <v>1318700</v>
      </c>
      <c r="N21" s="18">
        <v>1318700</v>
      </c>
      <c r="O21" s="18">
        <v>1318700</v>
      </c>
      <c r="P21" s="18">
        <v>1318700</v>
      </c>
      <c r="Q21" s="18">
        <v>1318700</v>
      </c>
      <c r="R21" s="18">
        <v>1318700</v>
      </c>
      <c r="S21" s="18">
        <v>1318700</v>
      </c>
      <c r="T21" s="18">
        <v>1318700</v>
      </c>
      <c r="U21" s="30">
        <f t="shared" si="6"/>
        <v>15824400</v>
      </c>
      <c r="V21" s="20">
        <f t="shared" si="4"/>
        <v>16615620</v>
      </c>
      <c r="W21" s="21">
        <f t="shared" si="4"/>
        <v>17446401</v>
      </c>
      <c r="X21" s="22" t="s">
        <v>13</v>
      </c>
      <c r="Y21" s="25"/>
    </row>
    <row r="22" spans="1:25" s="2" customFormat="1" x14ac:dyDescent="0.25">
      <c r="A22" s="32" t="s">
        <v>51</v>
      </c>
      <c r="B22" s="15" t="s">
        <v>100</v>
      </c>
      <c r="C22" s="28" t="s">
        <v>104</v>
      </c>
      <c r="D22" s="15" t="s">
        <v>11</v>
      </c>
      <c r="E22" s="15" t="s">
        <v>25</v>
      </c>
      <c r="F22" s="99">
        <f t="shared" si="1"/>
        <v>0</v>
      </c>
      <c r="G22" s="16">
        <v>46023</v>
      </c>
      <c r="H22" s="17">
        <v>46387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30">
        <f t="shared" si="6"/>
        <v>0</v>
      </c>
      <c r="V22" s="20">
        <f t="shared" si="4"/>
        <v>0</v>
      </c>
      <c r="W22" s="21">
        <f t="shared" si="4"/>
        <v>0</v>
      </c>
      <c r="X22" s="22" t="s">
        <v>13</v>
      </c>
      <c r="Y22" s="25"/>
    </row>
    <row r="23" spans="1:25" s="2" customFormat="1" x14ac:dyDescent="0.25">
      <c r="A23" s="32" t="s">
        <v>51</v>
      </c>
      <c r="B23" s="15" t="s">
        <v>100</v>
      </c>
      <c r="C23" s="28" t="s">
        <v>105</v>
      </c>
      <c r="D23" s="15" t="s">
        <v>11</v>
      </c>
      <c r="E23" s="15" t="s">
        <v>25</v>
      </c>
      <c r="F23" s="99">
        <f t="shared" si="1"/>
        <v>21408000</v>
      </c>
      <c r="G23" s="16">
        <v>46023</v>
      </c>
      <c r="H23" s="17">
        <v>46387</v>
      </c>
      <c r="I23" s="18">
        <v>1784000</v>
      </c>
      <c r="J23" s="18">
        <v>1784000</v>
      </c>
      <c r="K23" s="18">
        <v>1784000</v>
      </c>
      <c r="L23" s="18">
        <v>1784000</v>
      </c>
      <c r="M23" s="18">
        <v>1784000</v>
      </c>
      <c r="N23" s="18">
        <v>1784000</v>
      </c>
      <c r="O23" s="18">
        <v>1784000</v>
      </c>
      <c r="P23" s="18">
        <v>1784000</v>
      </c>
      <c r="Q23" s="18">
        <v>1784000</v>
      </c>
      <c r="R23" s="18">
        <v>1784000</v>
      </c>
      <c r="S23" s="18">
        <v>1784000</v>
      </c>
      <c r="T23" s="18">
        <v>1784000</v>
      </c>
      <c r="U23" s="30">
        <f t="shared" si="6"/>
        <v>21408000</v>
      </c>
      <c r="V23" s="20">
        <f t="shared" si="4"/>
        <v>22478400</v>
      </c>
      <c r="W23" s="21">
        <f t="shared" si="4"/>
        <v>23602320</v>
      </c>
      <c r="X23" s="22" t="s">
        <v>13</v>
      </c>
      <c r="Y23" s="25"/>
    </row>
    <row r="24" spans="1:25" s="2" customFormat="1" x14ac:dyDescent="0.25">
      <c r="A24" s="32" t="s">
        <v>51</v>
      </c>
      <c r="B24" s="15" t="s">
        <v>100</v>
      </c>
      <c r="C24" s="28" t="s">
        <v>106</v>
      </c>
      <c r="D24" s="15" t="s">
        <v>11</v>
      </c>
      <c r="E24" s="15" t="s">
        <v>25</v>
      </c>
      <c r="F24" s="99">
        <f t="shared" si="1"/>
        <v>2596541.0623152009</v>
      </c>
      <c r="G24" s="16">
        <v>46023</v>
      </c>
      <c r="H24" s="17">
        <v>46387</v>
      </c>
      <c r="I24" s="18">
        <f>204130.58666*1.06</f>
        <v>216378.4218596</v>
      </c>
      <c r="J24" s="18">
        <f t="shared" ref="J24:T24" si="7">204130.58666*1.06</f>
        <v>216378.4218596</v>
      </c>
      <c r="K24" s="18">
        <f t="shared" si="7"/>
        <v>216378.4218596</v>
      </c>
      <c r="L24" s="18">
        <f t="shared" si="7"/>
        <v>216378.4218596</v>
      </c>
      <c r="M24" s="18">
        <f t="shared" si="7"/>
        <v>216378.4218596</v>
      </c>
      <c r="N24" s="18">
        <f t="shared" si="7"/>
        <v>216378.4218596</v>
      </c>
      <c r="O24" s="18">
        <f t="shared" si="7"/>
        <v>216378.4218596</v>
      </c>
      <c r="P24" s="18">
        <f t="shared" si="7"/>
        <v>216378.4218596</v>
      </c>
      <c r="Q24" s="18">
        <f t="shared" si="7"/>
        <v>216378.4218596</v>
      </c>
      <c r="R24" s="18">
        <f t="shared" si="7"/>
        <v>216378.4218596</v>
      </c>
      <c r="S24" s="18">
        <f t="shared" si="7"/>
        <v>216378.4218596</v>
      </c>
      <c r="T24" s="18">
        <f t="shared" si="7"/>
        <v>216378.4218596</v>
      </c>
      <c r="U24" s="30">
        <f t="shared" si="6"/>
        <v>2596541.0623152009</v>
      </c>
      <c r="V24" s="20">
        <f t="shared" si="4"/>
        <v>2726368.1154309609</v>
      </c>
      <c r="W24" s="21">
        <f t="shared" si="4"/>
        <v>2862686.5212025093</v>
      </c>
      <c r="X24" s="22" t="s">
        <v>13</v>
      </c>
      <c r="Y24" s="25"/>
    </row>
    <row r="25" spans="1:25" s="2" customFormat="1" x14ac:dyDescent="0.25">
      <c r="A25" s="32" t="s">
        <v>51</v>
      </c>
      <c r="B25" s="15" t="s">
        <v>100</v>
      </c>
      <c r="C25" s="28" t="s">
        <v>107</v>
      </c>
      <c r="D25" s="15" t="s">
        <v>11</v>
      </c>
      <c r="E25" s="15" t="s">
        <v>25</v>
      </c>
      <c r="F25" s="99">
        <f t="shared" si="1"/>
        <v>10704000</v>
      </c>
      <c r="G25" s="16">
        <v>46023</v>
      </c>
      <c r="H25" s="17">
        <v>46387</v>
      </c>
      <c r="I25" s="18">
        <v>892000</v>
      </c>
      <c r="J25" s="18">
        <v>892000</v>
      </c>
      <c r="K25" s="18">
        <v>892000</v>
      </c>
      <c r="L25" s="18">
        <v>892000</v>
      </c>
      <c r="M25" s="18">
        <v>892000</v>
      </c>
      <c r="N25" s="18">
        <v>892000</v>
      </c>
      <c r="O25" s="18">
        <v>892000</v>
      </c>
      <c r="P25" s="18">
        <v>892000</v>
      </c>
      <c r="Q25" s="18">
        <v>892000</v>
      </c>
      <c r="R25" s="18">
        <v>892000</v>
      </c>
      <c r="S25" s="18">
        <v>892000</v>
      </c>
      <c r="T25" s="18">
        <v>892000</v>
      </c>
      <c r="U25" s="30">
        <f t="shared" si="6"/>
        <v>10704000</v>
      </c>
      <c r="V25" s="20">
        <f t="shared" si="4"/>
        <v>11239200</v>
      </c>
      <c r="W25" s="21">
        <f t="shared" si="4"/>
        <v>11801160</v>
      </c>
      <c r="X25" s="22" t="s">
        <v>13</v>
      </c>
      <c r="Y25" s="25"/>
    </row>
    <row r="26" spans="1:25" s="2" customFormat="1" x14ac:dyDescent="0.25">
      <c r="A26" s="32" t="s">
        <v>51</v>
      </c>
      <c r="B26" s="15" t="s">
        <v>100</v>
      </c>
      <c r="C26" s="28" t="s">
        <v>108</v>
      </c>
      <c r="D26" s="15" t="s">
        <v>11</v>
      </c>
      <c r="E26" s="15" t="s">
        <v>25</v>
      </c>
      <c r="F26" s="99">
        <f t="shared" si="1"/>
        <v>10704000</v>
      </c>
      <c r="G26" s="16">
        <v>46023</v>
      </c>
      <c r="H26" s="17">
        <v>46387</v>
      </c>
      <c r="I26" s="18">
        <v>892000</v>
      </c>
      <c r="J26" s="18">
        <v>892000</v>
      </c>
      <c r="K26" s="18">
        <v>892000</v>
      </c>
      <c r="L26" s="18">
        <v>892000</v>
      </c>
      <c r="M26" s="18">
        <v>892000</v>
      </c>
      <c r="N26" s="18">
        <v>892000</v>
      </c>
      <c r="O26" s="18">
        <v>892000</v>
      </c>
      <c r="P26" s="18">
        <v>892000</v>
      </c>
      <c r="Q26" s="18">
        <v>892000</v>
      </c>
      <c r="R26" s="18">
        <v>892000</v>
      </c>
      <c r="S26" s="18">
        <v>892000</v>
      </c>
      <c r="T26" s="18">
        <v>892000</v>
      </c>
      <c r="U26" s="30">
        <f t="shared" si="6"/>
        <v>10704000</v>
      </c>
      <c r="V26" s="20">
        <f t="shared" ref="V26:W41" si="8">U26*1.05</f>
        <v>11239200</v>
      </c>
      <c r="W26" s="21">
        <f t="shared" si="8"/>
        <v>11801160</v>
      </c>
      <c r="X26" s="22" t="s">
        <v>13</v>
      </c>
      <c r="Y26" s="25"/>
    </row>
    <row r="27" spans="1:25" s="2" customFormat="1" x14ac:dyDescent="0.25">
      <c r="A27" s="32" t="s">
        <v>51</v>
      </c>
      <c r="B27" s="15" t="s">
        <v>100</v>
      </c>
      <c r="C27" s="28" t="s">
        <v>109</v>
      </c>
      <c r="D27" s="15" t="s">
        <v>11</v>
      </c>
      <c r="E27" s="15" t="s">
        <v>25</v>
      </c>
      <c r="F27" s="99">
        <f t="shared" si="1"/>
        <v>34800000</v>
      </c>
      <c r="G27" s="16">
        <v>46023</v>
      </c>
      <c r="H27" s="17">
        <v>46387</v>
      </c>
      <c r="I27" s="18">
        <v>2900000</v>
      </c>
      <c r="J27" s="18">
        <v>2900000</v>
      </c>
      <c r="K27" s="18">
        <v>2900000</v>
      </c>
      <c r="L27" s="18">
        <v>2900000</v>
      </c>
      <c r="M27" s="18">
        <v>2900000</v>
      </c>
      <c r="N27" s="18">
        <v>2900000</v>
      </c>
      <c r="O27" s="18">
        <v>2900000</v>
      </c>
      <c r="P27" s="18">
        <v>2900000</v>
      </c>
      <c r="Q27" s="18">
        <v>2900000</v>
      </c>
      <c r="R27" s="18">
        <v>2900000</v>
      </c>
      <c r="S27" s="18">
        <v>2900000</v>
      </c>
      <c r="T27" s="18">
        <v>2900000</v>
      </c>
      <c r="U27" s="30">
        <f t="shared" si="6"/>
        <v>34800000</v>
      </c>
      <c r="V27" s="20">
        <f t="shared" si="8"/>
        <v>36540000</v>
      </c>
      <c r="W27" s="21">
        <f t="shared" si="8"/>
        <v>38367000</v>
      </c>
      <c r="X27" s="22" t="s">
        <v>13</v>
      </c>
      <c r="Y27" s="25"/>
    </row>
    <row r="28" spans="1:25" s="2" customFormat="1" x14ac:dyDescent="0.25">
      <c r="A28" s="32" t="s">
        <v>51</v>
      </c>
      <c r="B28" s="15" t="s">
        <v>100</v>
      </c>
      <c r="C28" s="28" t="s">
        <v>110</v>
      </c>
      <c r="D28" s="15" t="s">
        <v>11</v>
      </c>
      <c r="E28" s="15" t="s">
        <v>25</v>
      </c>
      <c r="F28" s="99">
        <f t="shared" si="1"/>
        <v>7020000</v>
      </c>
      <c r="G28" s="16">
        <v>46023</v>
      </c>
      <c r="H28" s="17">
        <v>46387</v>
      </c>
      <c r="I28" s="18">
        <v>585000</v>
      </c>
      <c r="J28" s="18">
        <v>585000</v>
      </c>
      <c r="K28" s="18">
        <v>585000</v>
      </c>
      <c r="L28" s="18">
        <v>585000</v>
      </c>
      <c r="M28" s="18">
        <v>585000</v>
      </c>
      <c r="N28" s="18">
        <v>585000</v>
      </c>
      <c r="O28" s="18">
        <v>585000</v>
      </c>
      <c r="P28" s="18">
        <v>585000</v>
      </c>
      <c r="Q28" s="18">
        <v>585000</v>
      </c>
      <c r="R28" s="18">
        <v>585000</v>
      </c>
      <c r="S28" s="18">
        <v>585000</v>
      </c>
      <c r="T28" s="18">
        <v>585000</v>
      </c>
      <c r="U28" s="30">
        <f t="shared" si="6"/>
        <v>7020000</v>
      </c>
      <c r="V28" s="20">
        <f t="shared" si="8"/>
        <v>7371000</v>
      </c>
      <c r="W28" s="21">
        <f t="shared" si="8"/>
        <v>7739550</v>
      </c>
      <c r="X28" s="22" t="s">
        <v>13</v>
      </c>
      <c r="Y28" s="25"/>
    </row>
    <row r="29" spans="1:25" s="2" customFormat="1" x14ac:dyDescent="0.25">
      <c r="A29" s="32" t="s">
        <v>51</v>
      </c>
      <c r="B29" s="15" t="s">
        <v>100</v>
      </c>
      <c r="C29" s="28" t="s">
        <v>111</v>
      </c>
      <c r="D29" s="15" t="s">
        <v>11</v>
      </c>
      <c r="E29" s="15" t="s">
        <v>25</v>
      </c>
      <c r="F29" s="99">
        <f t="shared" si="1"/>
        <v>10704000</v>
      </c>
      <c r="G29" s="16">
        <v>46023</v>
      </c>
      <c r="H29" s="17">
        <v>46387</v>
      </c>
      <c r="I29" s="18">
        <v>892000</v>
      </c>
      <c r="J29" s="18">
        <v>892000</v>
      </c>
      <c r="K29" s="18">
        <v>892000</v>
      </c>
      <c r="L29" s="18">
        <v>892000</v>
      </c>
      <c r="M29" s="18">
        <v>892000</v>
      </c>
      <c r="N29" s="18">
        <v>892000</v>
      </c>
      <c r="O29" s="18">
        <v>892000</v>
      </c>
      <c r="P29" s="18">
        <v>892000</v>
      </c>
      <c r="Q29" s="18">
        <v>892000</v>
      </c>
      <c r="R29" s="18">
        <v>892000</v>
      </c>
      <c r="S29" s="18">
        <v>892000</v>
      </c>
      <c r="T29" s="18">
        <v>892000</v>
      </c>
      <c r="U29" s="30">
        <f t="shared" si="6"/>
        <v>10704000</v>
      </c>
      <c r="V29" s="20">
        <f t="shared" si="8"/>
        <v>11239200</v>
      </c>
      <c r="W29" s="21">
        <f t="shared" si="8"/>
        <v>11801160</v>
      </c>
      <c r="X29" s="22" t="s">
        <v>13</v>
      </c>
      <c r="Y29" s="25"/>
    </row>
    <row r="30" spans="1:25" s="2" customFormat="1" x14ac:dyDescent="0.25">
      <c r="A30" s="32" t="s">
        <v>51</v>
      </c>
      <c r="B30" s="15" t="s">
        <v>100</v>
      </c>
      <c r="C30" s="28" t="s">
        <v>112</v>
      </c>
      <c r="D30" s="15" t="s">
        <v>11</v>
      </c>
      <c r="E30" s="15" t="s">
        <v>25</v>
      </c>
      <c r="F30" s="99">
        <f t="shared" si="1"/>
        <v>24000000</v>
      </c>
      <c r="G30" s="16">
        <v>46023</v>
      </c>
      <c r="H30" s="17">
        <v>46387</v>
      </c>
      <c r="I30" s="18">
        <v>2000000</v>
      </c>
      <c r="J30" s="18">
        <v>2000000</v>
      </c>
      <c r="K30" s="18">
        <v>2000000</v>
      </c>
      <c r="L30" s="18">
        <v>2000000</v>
      </c>
      <c r="M30" s="18">
        <v>2000000</v>
      </c>
      <c r="N30" s="18">
        <v>2000000</v>
      </c>
      <c r="O30" s="18">
        <v>2000000</v>
      </c>
      <c r="P30" s="18">
        <v>2000000</v>
      </c>
      <c r="Q30" s="18">
        <v>2000000</v>
      </c>
      <c r="R30" s="18">
        <v>2000000</v>
      </c>
      <c r="S30" s="18">
        <v>2000000</v>
      </c>
      <c r="T30" s="18">
        <v>2000000</v>
      </c>
      <c r="U30" s="30">
        <f t="shared" si="6"/>
        <v>24000000</v>
      </c>
      <c r="V30" s="20">
        <f t="shared" si="8"/>
        <v>25200000</v>
      </c>
      <c r="W30" s="21">
        <f t="shared" si="8"/>
        <v>26460000</v>
      </c>
      <c r="X30" s="22" t="s">
        <v>13</v>
      </c>
      <c r="Y30" s="25"/>
    </row>
    <row r="31" spans="1:25" s="2" customFormat="1" x14ac:dyDescent="0.25">
      <c r="A31" s="32" t="s">
        <v>115</v>
      </c>
      <c r="B31" s="15" t="s">
        <v>100</v>
      </c>
      <c r="C31" s="28" t="s">
        <v>101</v>
      </c>
      <c r="D31" s="15" t="s">
        <v>11</v>
      </c>
      <c r="E31" s="15" t="s">
        <v>25</v>
      </c>
      <c r="F31" s="99">
        <f t="shared" si="1"/>
        <v>161506500</v>
      </c>
      <c r="G31" s="16">
        <v>46023</v>
      </c>
      <c r="H31" s="17">
        <v>46387</v>
      </c>
      <c r="I31" s="18">
        <v>9470000</v>
      </c>
      <c r="J31" s="18">
        <f t="shared" ref="J31:T31" si="9">13821500</f>
        <v>13821500</v>
      </c>
      <c r="K31" s="18">
        <f t="shared" si="9"/>
        <v>13821500</v>
      </c>
      <c r="L31" s="18">
        <f t="shared" si="9"/>
        <v>13821500</v>
      </c>
      <c r="M31" s="18">
        <f t="shared" si="9"/>
        <v>13821500</v>
      </c>
      <c r="N31" s="18">
        <f t="shared" si="9"/>
        <v>13821500</v>
      </c>
      <c r="O31" s="18">
        <f t="shared" si="9"/>
        <v>13821500</v>
      </c>
      <c r="P31" s="18">
        <f t="shared" si="9"/>
        <v>13821500</v>
      </c>
      <c r="Q31" s="18">
        <f t="shared" si="9"/>
        <v>13821500</v>
      </c>
      <c r="R31" s="18">
        <f t="shared" si="9"/>
        <v>13821500</v>
      </c>
      <c r="S31" s="18">
        <f t="shared" si="9"/>
        <v>13821500</v>
      </c>
      <c r="T31" s="18">
        <f t="shared" si="9"/>
        <v>13821500</v>
      </c>
      <c r="U31" s="30">
        <f t="shared" ref="U31:U53" si="10">SUM(I31:T31)</f>
        <v>161506500</v>
      </c>
      <c r="V31" s="20">
        <f t="shared" si="8"/>
        <v>169581825</v>
      </c>
      <c r="W31" s="21">
        <f t="shared" si="8"/>
        <v>178060916.25</v>
      </c>
      <c r="X31" s="22" t="s">
        <v>13</v>
      </c>
      <c r="Y31" s="25"/>
    </row>
    <row r="32" spans="1:25" s="2" customFormat="1" x14ac:dyDescent="0.25">
      <c r="A32" s="32" t="s">
        <v>115</v>
      </c>
      <c r="B32" s="15" t="s">
        <v>100</v>
      </c>
      <c r="C32" s="28" t="s">
        <v>102</v>
      </c>
      <c r="D32" s="15" t="s">
        <v>11</v>
      </c>
      <c r="E32" s="15" t="s">
        <v>25</v>
      </c>
      <c r="F32" s="99">
        <f t="shared" si="1"/>
        <v>539038.23200000008</v>
      </c>
      <c r="G32" s="16">
        <v>46023</v>
      </c>
      <c r="H32" s="17">
        <v>46387</v>
      </c>
      <c r="I32" s="18">
        <v>150000</v>
      </c>
      <c r="J32" s="18">
        <f t="shared" ref="J32:T32" si="11">33365.2*1.06</f>
        <v>35367.112000000001</v>
      </c>
      <c r="K32" s="18">
        <f t="shared" si="11"/>
        <v>35367.112000000001</v>
      </c>
      <c r="L32" s="18">
        <f t="shared" si="11"/>
        <v>35367.112000000001</v>
      </c>
      <c r="M32" s="18">
        <f t="shared" si="11"/>
        <v>35367.112000000001</v>
      </c>
      <c r="N32" s="18">
        <f t="shared" si="11"/>
        <v>35367.112000000001</v>
      </c>
      <c r="O32" s="18">
        <f t="shared" si="11"/>
        <v>35367.112000000001</v>
      </c>
      <c r="P32" s="18">
        <f t="shared" si="11"/>
        <v>35367.112000000001</v>
      </c>
      <c r="Q32" s="18">
        <f t="shared" si="11"/>
        <v>35367.112000000001</v>
      </c>
      <c r="R32" s="18">
        <f t="shared" si="11"/>
        <v>35367.112000000001</v>
      </c>
      <c r="S32" s="18">
        <f t="shared" si="11"/>
        <v>35367.112000000001</v>
      </c>
      <c r="T32" s="18">
        <f t="shared" si="11"/>
        <v>35367.112000000001</v>
      </c>
      <c r="U32" s="30">
        <f t="shared" si="10"/>
        <v>539038.23200000008</v>
      </c>
      <c r="V32" s="20">
        <f t="shared" si="8"/>
        <v>565990.14360000007</v>
      </c>
      <c r="W32" s="21">
        <f t="shared" si="8"/>
        <v>594289.65078000014</v>
      </c>
      <c r="X32" s="22" t="s">
        <v>13</v>
      </c>
      <c r="Y32" s="25"/>
    </row>
    <row r="33" spans="1:25" s="2" customFormat="1" x14ac:dyDescent="0.25">
      <c r="A33" s="32" t="s">
        <v>115</v>
      </c>
      <c r="B33" s="15" t="s">
        <v>100</v>
      </c>
      <c r="C33" s="28" t="s">
        <v>103</v>
      </c>
      <c r="D33" s="15" t="s">
        <v>11</v>
      </c>
      <c r="E33" s="15" t="s">
        <v>25</v>
      </c>
      <c r="F33" s="99">
        <f t="shared" si="1"/>
        <v>5191190.1344000008</v>
      </c>
      <c r="G33" s="16">
        <v>46023</v>
      </c>
      <c r="H33" s="17">
        <v>46387</v>
      </c>
      <c r="I33" s="18">
        <v>863000</v>
      </c>
      <c r="J33" s="18">
        <f t="shared" ref="J33:T33" si="12">371199.84*1.06</f>
        <v>393471.83040000004</v>
      </c>
      <c r="K33" s="18">
        <f t="shared" si="12"/>
        <v>393471.83040000004</v>
      </c>
      <c r="L33" s="18">
        <f t="shared" si="12"/>
        <v>393471.83040000004</v>
      </c>
      <c r="M33" s="18">
        <f t="shared" si="12"/>
        <v>393471.83040000004</v>
      </c>
      <c r="N33" s="18">
        <f t="shared" si="12"/>
        <v>393471.83040000004</v>
      </c>
      <c r="O33" s="18">
        <f t="shared" si="12"/>
        <v>393471.83040000004</v>
      </c>
      <c r="P33" s="18">
        <f t="shared" si="12"/>
        <v>393471.83040000004</v>
      </c>
      <c r="Q33" s="18">
        <f t="shared" si="12"/>
        <v>393471.83040000004</v>
      </c>
      <c r="R33" s="18">
        <f t="shared" si="12"/>
        <v>393471.83040000004</v>
      </c>
      <c r="S33" s="18">
        <f t="shared" si="12"/>
        <v>393471.83040000004</v>
      </c>
      <c r="T33" s="18">
        <f t="shared" si="12"/>
        <v>393471.83040000004</v>
      </c>
      <c r="U33" s="30">
        <f t="shared" si="10"/>
        <v>5191190.1344000008</v>
      </c>
      <c r="V33" s="20">
        <f t="shared" si="8"/>
        <v>5450749.6411200007</v>
      </c>
      <c r="W33" s="21">
        <f t="shared" si="8"/>
        <v>5723287.123176001</v>
      </c>
      <c r="X33" s="22" t="s">
        <v>13</v>
      </c>
      <c r="Y33" s="25"/>
    </row>
    <row r="34" spans="1:25" s="2" customFormat="1" x14ac:dyDescent="0.25">
      <c r="A34" s="32" t="s">
        <v>115</v>
      </c>
      <c r="B34" s="15" t="s">
        <v>100</v>
      </c>
      <c r="C34" s="28" t="s">
        <v>104</v>
      </c>
      <c r="D34" s="15" t="s">
        <v>11</v>
      </c>
      <c r="E34" s="15" t="s">
        <v>25</v>
      </c>
      <c r="F34" s="99">
        <f t="shared" si="1"/>
        <v>8564432.4728800002</v>
      </c>
      <c r="G34" s="16">
        <v>46023</v>
      </c>
      <c r="H34" s="17">
        <v>46387</v>
      </c>
      <c r="I34" s="18">
        <v>178000</v>
      </c>
      <c r="J34" s="18">
        <f t="shared" ref="J34:T34" si="13">719248.068*1.06</f>
        <v>762402.95207999996</v>
      </c>
      <c r="K34" s="18">
        <f t="shared" si="13"/>
        <v>762402.95207999996</v>
      </c>
      <c r="L34" s="18">
        <f t="shared" si="13"/>
        <v>762402.95207999996</v>
      </c>
      <c r="M34" s="18">
        <f t="shared" si="13"/>
        <v>762402.95207999996</v>
      </c>
      <c r="N34" s="18">
        <f t="shared" si="13"/>
        <v>762402.95207999996</v>
      </c>
      <c r="O34" s="18">
        <f t="shared" si="13"/>
        <v>762402.95207999996</v>
      </c>
      <c r="P34" s="18">
        <f t="shared" si="13"/>
        <v>762402.95207999996</v>
      </c>
      <c r="Q34" s="18">
        <f t="shared" si="13"/>
        <v>762402.95207999996</v>
      </c>
      <c r="R34" s="18">
        <f t="shared" si="13"/>
        <v>762402.95207999996</v>
      </c>
      <c r="S34" s="18">
        <f t="shared" si="13"/>
        <v>762402.95207999996</v>
      </c>
      <c r="T34" s="18">
        <f t="shared" si="13"/>
        <v>762402.95207999996</v>
      </c>
      <c r="U34" s="30">
        <f t="shared" si="10"/>
        <v>8564432.4728800002</v>
      </c>
      <c r="V34" s="20">
        <f t="shared" si="8"/>
        <v>8992654.0965240002</v>
      </c>
      <c r="W34" s="21">
        <f t="shared" si="8"/>
        <v>9442286.8013502005</v>
      </c>
      <c r="X34" s="22" t="s">
        <v>13</v>
      </c>
      <c r="Y34" s="25"/>
    </row>
    <row r="35" spans="1:25" s="2" customFormat="1" x14ac:dyDescent="0.25">
      <c r="A35" s="32" t="s">
        <v>115</v>
      </c>
      <c r="B35" s="15" t="s">
        <v>100</v>
      </c>
      <c r="C35" s="28" t="s">
        <v>105</v>
      </c>
      <c r="D35" s="15" t="s">
        <v>11</v>
      </c>
      <c r="E35" s="15" t="s">
        <v>25</v>
      </c>
      <c r="F35" s="99">
        <f t="shared" si="1"/>
        <v>17418191.190306131</v>
      </c>
      <c r="G35" s="16">
        <v>46023</v>
      </c>
      <c r="H35" s="17">
        <v>46387</v>
      </c>
      <c r="I35" s="18">
        <v>862000</v>
      </c>
      <c r="J35" s="18">
        <f t="shared" ref="J35:T35" si="14">1419913.48115833*1.06</f>
        <v>1505108.2900278301</v>
      </c>
      <c r="K35" s="18">
        <f t="shared" si="14"/>
        <v>1505108.2900278301</v>
      </c>
      <c r="L35" s="18">
        <f t="shared" si="14"/>
        <v>1505108.2900278301</v>
      </c>
      <c r="M35" s="18">
        <f t="shared" si="14"/>
        <v>1505108.2900278301</v>
      </c>
      <c r="N35" s="18">
        <f t="shared" si="14"/>
        <v>1505108.2900278301</v>
      </c>
      <c r="O35" s="18">
        <f t="shared" si="14"/>
        <v>1505108.2900278301</v>
      </c>
      <c r="P35" s="18">
        <f t="shared" si="14"/>
        <v>1505108.2900278301</v>
      </c>
      <c r="Q35" s="18">
        <f t="shared" si="14"/>
        <v>1505108.2900278301</v>
      </c>
      <c r="R35" s="18">
        <f t="shared" si="14"/>
        <v>1505108.2900278301</v>
      </c>
      <c r="S35" s="18">
        <f t="shared" si="14"/>
        <v>1505108.2900278301</v>
      </c>
      <c r="T35" s="18">
        <f t="shared" si="14"/>
        <v>1505108.2900278301</v>
      </c>
      <c r="U35" s="30">
        <f t="shared" si="10"/>
        <v>17418191.190306131</v>
      </c>
      <c r="V35" s="20">
        <f t="shared" si="8"/>
        <v>18289100.749821439</v>
      </c>
      <c r="W35" s="21">
        <f t="shared" si="8"/>
        <v>19203555.787312511</v>
      </c>
      <c r="X35" s="22" t="s">
        <v>13</v>
      </c>
      <c r="Y35" s="25"/>
    </row>
    <row r="36" spans="1:25" s="2" customFormat="1" x14ac:dyDescent="0.25">
      <c r="A36" s="32" t="s">
        <v>115</v>
      </c>
      <c r="B36" s="15" t="s">
        <v>100</v>
      </c>
      <c r="C36" s="28" t="s">
        <v>106</v>
      </c>
      <c r="D36" s="15" t="s">
        <v>11</v>
      </c>
      <c r="E36" s="15" t="s">
        <v>25</v>
      </c>
      <c r="F36" s="99">
        <f t="shared" si="1"/>
        <v>2090742.9428367401</v>
      </c>
      <c r="G36" s="16">
        <v>46023</v>
      </c>
      <c r="H36" s="17">
        <v>46387</v>
      </c>
      <c r="I36" s="18">
        <v>104000</v>
      </c>
      <c r="J36" s="18">
        <f t="shared" ref="J36:T36" si="15">170389.617739*1.06</f>
        <v>180612.99480334003</v>
      </c>
      <c r="K36" s="18">
        <f t="shared" si="15"/>
        <v>180612.99480334003</v>
      </c>
      <c r="L36" s="18">
        <f t="shared" si="15"/>
        <v>180612.99480334003</v>
      </c>
      <c r="M36" s="18">
        <f t="shared" si="15"/>
        <v>180612.99480334003</v>
      </c>
      <c r="N36" s="18">
        <f t="shared" si="15"/>
        <v>180612.99480334003</v>
      </c>
      <c r="O36" s="18">
        <f t="shared" si="15"/>
        <v>180612.99480334003</v>
      </c>
      <c r="P36" s="18">
        <f t="shared" si="15"/>
        <v>180612.99480334003</v>
      </c>
      <c r="Q36" s="18">
        <f t="shared" si="15"/>
        <v>180612.99480334003</v>
      </c>
      <c r="R36" s="18">
        <f t="shared" si="15"/>
        <v>180612.99480334003</v>
      </c>
      <c r="S36" s="18">
        <f t="shared" si="15"/>
        <v>180612.99480334003</v>
      </c>
      <c r="T36" s="18">
        <f t="shared" si="15"/>
        <v>180612.99480334003</v>
      </c>
      <c r="U36" s="30">
        <f t="shared" si="10"/>
        <v>2090742.9428367401</v>
      </c>
      <c r="V36" s="20">
        <f t="shared" si="8"/>
        <v>2195280.0899785771</v>
      </c>
      <c r="W36" s="21">
        <f t="shared" si="8"/>
        <v>2305044.0944775059</v>
      </c>
      <c r="X36" s="22" t="s">
        <v>13</v>
      </c>
      <c r="Y36" s="25"/>
    </row>
    <row r="37" spans="1:25" s="2" customFormat="1" x14ac:dyDescent="0.25">
      <c r="A37" s="32" t="s">
        <v>115</v>
      </c>
      <c r="B37" s="15" t="s">
        <v>100</v>
      </c>
      <c r="C37" s="28" t="s">
        <v>107</v>
      </c>
      <c r="D37" s="15" t="s">
        <v>11</v>
      </c>
      <c r="E37" s="15" t="s">
        <v>25</v>
      </c>
      <c r="F37" s="99">
        <f t="shared" si="1"/>
        <v>6767000</v>
      </c>
      <c r="G37" s="16">
        <v>46023</v>
      </c>
      <c r="H37" s="17">
        <v>46387</v>
      </c>
      <c r="I37" s="18">
        <v>431000</v>
      </c>
      <c r="J37" s="18">
        <v>576000</v>
      </c>
      <c r="K37" s="18">
        <v>576000</v>
      </c>
      <c r="L37" s="18">
        <v>576000</v>
      </c>
      <c r="M37" s="18">
        <v>576000</v>
      </c>
      <c r="N37" s="18">
        <v>576000</v>
      </c>
      <c r="O37" s="18">
        <v>576000</v>
      </c>
      <c r="P37" s="18">
        <v>576000</v>
      </c>
      <c r="Q37" s="18">
        <v>576000</v>
      </c>
      <c r="R37" s="18">
        <v>576000</v>
      </c>
      <c r="S37" s="18">
        <v>576000</v>
      </c>
      <c r="T37" s="18">
        <v>576000</v>
      </c>
      <c r="U37" s="30">
        <f t="shared" si="10"/>
        <v>6767000</v>
      </c>
      <c r="V37" s="20">
        <f t="shared" si="8"/>
        <v>7105350</v>
      </c>
      <c r="W37" s="21">
        <f t="shared" si="8"/>
        <v>7460617.5</v>
      </c>
      <c r="X37" s="22" t="s">
        <v>13</v>
      </c>
      <c r="Y37" s="25"/>
    </row>
    <row r="38" spans="1:25" s="2" customFormat="1" x14ac:dyDescent="0.25">
      <c r="A38" s="32" t="s">
        <v>115</v>
      </c>
      <c r="B38" s="15" t="s">
        <v>100</v>
      </c>
      <c r="C38" s="28" t="s">
        <v>108</v>
      </c>
      <c r="D38" s="15" t="s">
        <v>11</v>
      </c>
      <c r="E38" s="15" t="s">
        <v>25</v>
      </c>
      <c r="F38" s="99">
        <f t="shared" si="1"/>
        <v>6767000</v>
      </c>
      <c r="G38" s="16">
        <v>46023</v>
      </c>
      <c r="H38" s="17">
        <v>46387</v>
      </c>
      <c r="I38" s="18">
        <v>431000</v>
      </c>
      <c r="J38" s="18">
        <v>576000</v>
      </c>
      <c r="K38" s="18">
        <v>576000</v>
      </c>
      <c r="L38" s="18">
        <v>576000</v>
      </c>
      <c r="M38" s="18">
        <v>576000</v>
      </c>
      <c r="N38" s="18">
        <v>576000</v>
      </c>
      <c r="O38" s="18">
        <v>576000</v>
      </c>
      <c r="P38" s="18">
        <v>576000</v>
      </c>
      <c r="Q38" s="18">
        <v>576000</v>
      </c>
      <c r="R38" s="18">
        <v>576000</v>
      </c>
      <c r="S38" s="18">
        <v>576000</v>
      </c>
      <c r="T38" s="18">
        <v>576000</v>
      </c>
      <c r="U38" s="30">
        <f t="shared" si="10"/>
        <v>6767000</v>
      </c>
      <c r="V38" s="20">
        <f t="shared" si="8"/>
        <v>7105350</v>
      </c>
      <c r="W38" s="21">
        <f t="shared" si="8"/>
        <v>7460617.5</v>
      </c>
      <c r="X38" s="22" t="s">
        <v>13</v>
      </c>
      <c r="Y38" s="25"/>
    </row>
    <row r="39" spans="1:25" s="2" customFormat="1" x14ac:dyDescent="0.25">
      <c r="A39" s="32" t="s">
        <v>115</v>
      </c>
      <c r="B39" s="15" t="s">
        <v>100</v>
      </c>
      <c r="C39" s="28" t="s">
        <v>109</v>
      </c>
      <c r="D39" s="15" t="s">
        <v>11</v>
      </c>
      <c r="E39" s="15" t="s">
        <v>25</v>
      </c>
      <c r="F39" s="99">
        <f t="shared" si="1"/>
        <v>24458032.49791288</v>
      </c>
      <c r="G39" s="16">
        <v>46023</v>
      </c>
      <c r="H39" s="17">
        <v>46387</v>
      </c>
      <c r="I39" s="18">
        <v>1136500</v>
      </c>
      <c r="J39" s="18">
        <f t="shared" ref="J39:T39" si="16">2000131.432068*1.06</f>
        <v>2120139.31799208</v>
      </c>
      <c r="K39" s="18">
        <f t="shared" si="16"/>
        <v>2120139.31799208</v>
      </c>
      <c r="L39" s="18">
        <f t="shared" si="16"/>
        <v>2120139.31799208</v>
      </c>
      <c r="M39" s="18">
        <f t="shared" si="16"/>
        <v>2120139.31799208</v>
      </c>
      <c r="N39" s="18">
        <f t="shared" si="16"/>
        <v>2120139.31799208</v>
      </c>
      <c r="O39" s="18">
        <f t="shared" si="16"/>
        <v>2120139.31799208</v>
      </c>
      <c r="P39" s="18">
        <f t="shared" si="16"/>
        <v>2120139.31799208</v>
      </c>
      <c r="Q39" s="18">
        <f t="shared" si="16"/>
        <v>2120139.31799208</v>
      </c>
      <c r="R39" s="18">
        <f t="shared" si="16"/>
        <v>2120139.31799208</v>
      </c>
      <c r="S39" s="18">
        <f t="shared" si="16"/>
        <v>2120139.31799208</v>
      </c>
      <c r="T39" s="18">
        <f t="shared" si="16"/>
        <v>2120139.31799208</v>
      </c>
      <c r="U39" s="30">
        <f t="shared" si="10"/>
        <v>24458032.49791288</v>
      </c>
      <c r="V39" s="20">
        <f t="shared" si="8"/>
        <v>25680934.122808523</v>
      </c>
      <c r="W39" s="21">
        <f t="shared" si="8"/>
        <v>26964980.828948952</v>
      </c>
      <c r="X39" s="22" t="s">
        <v>13</v>
      </c>
      <c r="Y39" s="25"/>
    </row>
    <row r="40" spans="1:25" s="2" customFormat="1" x14ac:dyDescent="0.25">
      <c r="A40" s="32" t="s">
        <v>115</v>
      </c>
      <c r="B40" s="15" t="s">
        <v>100</v>
      </c>
      <c r="C40" s="28" t="s">
        <v>110</v>
      </c>
      <c r="D40" s="15" t="s">
        <v>11</v>
      </c>
      <c r="E40" s="15" t="s">
        <v>25</v>
      </c>
      <c r="F40" s="99">
        <f t="shared" si="1"/>
        <v>4965021.0970763136</v>
      </c>
      <c r="G40" s="16">
        <v>46023</v>
      </c>
      <c r="H40" s="17">
        <v>46387</v>
      </c>
      <c r="I40" s="18">
        <v>230750</v>
      </c>
      <c r="J40" s="18">
        <f t="shared" ref="J40:T40" si="17">406026.680709804*1.06</f>
        <v>430388.28155239229</v>
      </c>
      <c r="K40" s="18">
        <f t="shared" si="17"/>
        <v>430388.28155239229</v>
      </c>
      <c r="L40" s="18">
        <f t="shared" si="17"/>
        <v>430388.28155239229</v>
      </c>
      <c r="M40" s="18">
        <f t="shared" si="17"/>
        <v>430388.28155239229</v>
      </c>
      <c r="N40" s="18">
        <f t="shared" si="17"/>
        <v>430388.28155239229</v>
      </c>
      <c r="O40" s="18">
        <f t="shared" si="17"/>
        <v>430388.28155239229</v>
      </c>
      <c r="P40" s="18">
        <f t="shared" si="17"/>
        <v>430388.28155239229</v>
      </c>
      <c r="Q40" s="18">
        <f t="shared" si="17"/>
        <v>430388.28155239229</v>
      </c>
      <c r="R40" s="18">
        <f t="shared" si="17"/>
        <v>430388.28155239229</v>
      </c>
      <c r="S40" s="18">
        <f t="shared" si="17"/>
        <v>430388.28155239229</v>
      </c>
      <c r="T40" s="18">
        <f t="shared" si="17"/>
        <v>430388.28155239229</v>
      </c>
      <c r="U40" s="30">
        <f t="shared" si="10"/>
        <v>4965021.0970763136</v>
      </c>
      <c r="V40" s="20">
        <f t="shared" si="8"/>
        <v>5213272.1519301292</v>
      </c>
      <c r="W40" s="21">
        <f t="shared" si="8"/>
        <v>5473935.7595266355</v>
      </c>
      <c r="X40" s="22" t="s">
        <v>13</v>
      </c>
      <c r="Y40" s="25"/>
    </row>
    <row r="41" spans="1:25" s="2" customFormat="1" x14ac:dyDescent="0.25">
      <c r="A41" s="32" t="s">
        <v>115</v>
      </c>
      <c r="B41" s="15" t="s">
        <v>100</v>
      </c>
      <c r="C41" s="28" t="s">
        <v>111</v>
      </c>
      <c r="D41" s="15" t="s">
        <v>11</v>
      </c>
      <c r="E41" s="15" t="s">
        <v>25</v>
      </c>
      <c r="F41" s="99">
        <f t="shared" si="1"/>
        <v>8152744.1659709625</v>
      </c>
      <c r="G41" s="16">
        <v>46023</v>
      </c>
      <c r="H41" s="17">
        <v>46387</v>
      </c>
      <c r="I41" s="18">
        <v>378900</v>
      </c>
      <c r="J41" s="18">
        <f t="shared" ref="J41:T41" si="18">666710.477356*1.06</f>
        <v>706713.10599736008</v>
      </c>
      <c r="K41" s="18">
        <f t="shared" si="18"/>
        <v>706713.10599736008</v>
      </c>
      <c r="L41" s="18">
        <f t="shared" si="18"/>
        <v>706713.10599736008</v>
      </c>
      <c r="M41" s="18">
        <f t="shared" si="18"/>
        <v>706713.10599736008</v>
      </c>
      <c r="N41" s="18">
        <f t="shared" si="18"/>
        <v>706713.10599736008</v>
      </c>
      <c r="O41" s="18">
        <f t="shared" si="18"/>
        <v>706713.10599736008</v>
      </c>
      <c r="P41" s="18">
        <f t="shared" si="18"/>
        <v>706713.10599736008</v>
      </c>
      <c r="Q41" s="18">
        <f t="shared" si="18"/>
        <v>706713.10599736008</v>
      </c>
      <c r="R41" s="18">
        <f t="shared" si="18"/>
        <v>706713.10599736008</v>
      </c>
      <c r="S41" s="18">
        <f t="shared" si="18"/>
        <v>706713.10599736008</v>
      </c>
      <c r="T41" s="18">
        <f t="shared" si="18"/>
        <v>706713.10599736008</v>
      </c>
      <c r="U41" s="30">
        <f t="shared" si="10"/>
        <v>8152744.1659709625</v>
      </c>
      <c r="V41" s="20">
        <f t="shared" si="8"/>
        <v>8560381.3742695116</v>
      </c>
      <c r="W41" s="21">
        <f t="shared" si="8"/>
        <v>8988400.4429829884</v>
      </c>
      <c r="X41" s="22" t="s">
        <v>13</v>
      </c>
      <c r="Y41" s="25"/>
    </row>
    <row r="42" spans="1:25" x14ac:dyDescent="0.2">
      <c r="A42" s="31" t="s">
        <v>9</v>
      </c>
      <c r="B42" s="13" t="s">
        <v>100</v>
      </c>
      <c r="C42" s="13" t="s">
        <v>101</v>
      </c>
      <c r="D42" s="15" t="s">
        <v>11</v>
      </c>
      <c r="E42" s="15" t="s">
        <v>24</v>
      </c>
      <c r="F42" s="99">
        <f t="shared" si="1"/>
        <v>618492000</v>
      </c>
      <c r="G42" s="16">
        <v>46023</v>
      </c>
      <c r="H42" s="17">
        <v>46387</v>
      </c>
      <c r="I42" s="18">
        <v>51541000</v>
      </c>
      <c r="J42" s="18">
        <v>51541000</v>
      </c>
      <c r="K42" s="18">
        <v>51541000</v>
      </c>
      <c r="L42" s="18">
        <v>51541000</v>
      </c>
      <c r="M42" s="18">
        <v>51541000</v>
      </c>
      <c r="N42" s="18">
        <v>51541000</v>
      </c>
      <c r="O42" s="18">
        <v>51541000</v>
      </c>
      <c r="P42" s="18">
        <v>51541000</v>
      </c>
      <c r="Q42" s="18">
        <v>51541000</v>
      </c>
      <c r="R42" s="18">
        <v>51541000</v>
      </c>
      <c r="S42" s="18">
        <v>51541000</v>
      </c>
      <c r="T42" s="18">
        <v>51541000</v>
      </c>
      <c r="U42" s="30">
        <f t="shared" si="10"/>
        <v>618492000</v>
      </c>
      <c r="V42" s="20">
        <f t="shared" ref="V42:W57" si="19">U42*1.05</f>
        <v>649416600</v>
      </c>
      <c r="W42" s="21">
        <f t="shared" si="19"/>
        <v>681887430</v>
      </c>
      <c r="X42" s="22" t="s">
        <v>13</v>
      </c>
      <c r="Y42" s="25"/>
    </row>
    <row r="43" spans="1:25" x14ac:dyDescent="0.2">
      <c r="A43" s="31" t="s">
        <v>9</v>
      </c>
      <c r="B43" s="13" t="s">
        <v>100</v>
      </c>
      <c r="C43" s="13" t="s">
        <v>102</v>
      </c>
      <c r="D43" s="15" t="s">
        <v>11</v>
      </c>
      <c r="E43" s="15" t="s">
        <v>24</v>
      </c>
      <c r="F43" s="99">
        <f t="shared" si="1"/>
        <v>29068320</v>
      </c>
      <c r="G43" s="16">
        <v>46023</v>
      </c>
      <c r="H43" s="17">
        <v>46387</v>
      </c>
      <c r="I43" s="18">
        <v>2422360</v>
      </c>
      <c r="J43" s="18">
        <v>2422360</v>
      </c>
      <c r="K43" s="18">
        <v>2422360</v>
      </c>
      <c r="L43" s="18">
        <v>2422360</v>
      </c>
      <c r="M43" s="18">
        <v>2422360</v>
      </c>
      <c r="N43" s="18">
        <v>2422360</v>
      </c>
      <c r="O43" s="18">
        <v>2422360</v>
      </c>
      <c r="P43" s="18">
        <v>2422360</v>
      </c>
      <c r="Q43" s="18">
        <v>2422360</v>
      </c>
      <c r="R43" s="18">
        <v>2422360</v>
      </c>
      <c r="S43" s="18">
        <v>2422360</v>
      </c>
      <c r="T43" s="18">
        <v>2422360</v>
      </c>
      <c r="U43" s="30">
        <f t="shared" si="10"/>
        <v>29068320</v>
      </c>
      <c r="V43" s="20">
        <f t="shared" si="19"/>
        <v>30521736</v>
      </c>
      <c r="W43" s="21">
        <f t="shared" si="19"/>
        <v>32047822.800000001</v>
      </c>
      <c r="X43" s="22" t="s">
        <v>13</v>
      </c>
      <c r="Y43" s="25"/>
    </row>
    <row r="44" spans="1:25" x14ac:dyDescent="0.2">
      <c r="A44" s="31" t="s">
        <v>9</v>
      </c>
      <c r="B44" s="13" t="s">
        <v>100</v>
      </c>
      <c r="C44" s="13" t="s">
        <v>168</v>
      </c>
      <c r="D44" s="15" t="s">
        <v>11</v>
      </c>
      <c r="E44" s="15" t="s">
        <v>24</v>
      </c>
      <c r="F44" s="99">
        <f t="shared" si="1"/>
        <v>33480000</v>
      </c>
      <c r="G44" s="16">
        <v>46023</v>
      </c>
      <c r="H44" s="17">
        <v>46387</v>
      </c>
      <c r="I44" s="18">
        <v>2790000</v>
      </c>
      <c r="J44" s="18">
        <v>2790000</v>
      </c>
      <c r="K44" s="18">
        <v>2790000</v>
      </c>
      <c r="L44" s="18">
        <v>2790000</v>
      </c>
      <c r="M44" s="18">
        <v>2790000</v>
      </c>
      <c r="N44" s="18">
        <v>2790000</v>
      </c>
      <c r="O44" s="18">
        <v>2790000</v>
      </c>
      <c r="P44" s="18">
        <v>2790000</v>
      </c>
      <c r="Q44" s="18">
        <v>2790000</v>
      </c>
      <c r="R44" s="18">
        <v>2790000</v>
      </c>
      <c r="S44" s="18">
        <v>2790000</v>
      </c>
      <c r="T44" s="18">
        <v>2790000</v>
      </c>
      <c r="U44" s="30">
        <f t="shared" si="10"/>
        <v>33480000</v>
      </c>
      <c r="V44" s="20">
        <f t="shared" si="19"/>
        <v>35154000</v>
      </c>
      <c r="W44" s="21">
        <f t="shared" si="19"/>
        <v>36911700</v>
      </c>
      <c r="X44" s="22" t="s">
        <v>13</v>
      </c>
      <c r="Y44" s="25"/>
    </row>
    <row r="45" spans="1:25" x14ac:dyDescent="0.2">
      <c r="A45" s="31" t="s">
        <v>9</v>
      </c>
      <c r="B45" s="13" t="s">
        <v>100</v>
      </c>
      <c r="C45" s="13" t="s">
        <v>105</v>
      </c>
      <c r="D45" s="15" t="s">
        <v>11</v>
      </c>
      <c r="E45" s="15" t="s">
        <v>24</v>
      </c>
      <c r="F45" s="99">
        <f t="shared" si="1"/>
        <v>56664000</v>
      </c>
      <c r="G45" s="16">
        <v>46023</v>
      </c>
      <c r="H45" s="17">
        <v>46387</v>
      </c>
      <c r="I45" s="18">
        <v>4722000</v>
      </c>
      <c r="J45" s="18">
        <v>4722000</v>
      </c>
      <c r="K45" s="18">
        <v>4722000</v>
      </c>
      <c r="L45" s="18">
        <v>4722000</v>
      </c>
      <c r="M45" s="18">
        <v>4722000</v>
      </c>
      <c r="N45" s="18">
        <v>4722000</v>
      </c>
      <c r="O45" s="18">
        <v>4722000</v>
      </c>
      <c r="P45" s="18">
        <v>4722000</v>
      </c>
      <c r="Q45" s="18">
        <v>4722000</v>
      </c>
      <c r="R45" s="18">
        <v>4722000</v>
      </c>
      <c r="S45" s="18">
        <v>4722000</v>
      </c>
      <c r="T45" s="18">
        <v>4722000</v>
      </c>
      <c r="U45" s="30">
        <f t="shared" si="10"/>
        <v>56664000</v>
      </c>
      <c r="V45" s="20">
        <f t="shared" si="19"/>
        <v>59497200</v>
      </c>
      <c r="W45" s="21">
        <f t="shared" si="19"/>
        <v>62472060</v>
      </c>
      <c r="X45" s="22" t="s">
        <v>13</v>
      </c>
      <c r="Y45" s="25"/>
    </row>
    <row r="46" spans="1:25" x14ac:dyDescent="0.2">
      <c r="A46" s="31" t="s">
        <v>9</v>
      </c>
      <c r="B46" s="13" t="s">
        <v>100</v>
      </c>
      <c r="C46" s="13" t="s">
        <v>106</v>
      </c>
      <c r="D46" s="15" t="s">
        <v>11</v>
      </c>
      <c r="E46" s="15" t="s">
        <v>24</v>
      </c>
      <c r="F46" s="99">
        <f t="shared" si="1"/>
        <v>6804000</v>
      </c>
      <c r="G46" s="16">
        <v>46023</v>
      </c>
      <c r="H46" s="17">
        <v>46387</v>
      </c>
      <c r="I46" s="18">
        <v>567000</v>
      </c>
      <c r="J46" s="18">
        <v>567000</v>
      </c>
      <c r="K46" s="18">
        <v>567000</v>
      </c>
      <c r="L46" s="18">
        <v>567000</v>
      </c>
      <c r="M46" s="18">
        <v>567000</v>
      </c>
      <c r="N46" s="18">
        <v>567000</v>
      </c>
      <c r="O46" s="18">
        <v>567000</v>
      </c>
      <c r="P46" s="18">
        <v>567000</v>
      </c>
      <c r="Q46" s="18">
        <v>567000</v>
      </c>
      <c r="R46" s="18">
        <v>567000</v>
      </c>
      <c r="S46" s="18">
        <v>567000</v>
      </c>
      <c r="T46" s="18">
        <v>567000</v>
      </c>
      <c r="U46" s="30">
        <f t="shared" si="10"/>
        <v>6804000</v>
      </c>
      <c r="V46" s="20">
        <f t="shared" si="19"/>
        <v>7144200</v>
      </c>
      <c r="W46" s="21">
        <f t="shared" si="19"/>
        <v>7501410</v>
      </c>
      <c r="X46" s="22" t="s">
        <v>13</v>
      </c>
      <c r="Y46" s="25"/>
    </row>
    <row r="47" spans="1:25" x14ac:dyDescent="0.2">
      <c r="A47" s="31" t="s">
        <v>9</v>
      </c>
      <c r="B47" s="13" t="s">
        <v>100</v>
      </c>
      <c r="C47" s="13" t="s">
        <v>107</v>
      </c>
      <c r="D47" s="15" t="s">
        <v>11</v>
      </c>
      <c r="E47" s="15" t="s">
        <v>24</v>
      </c>
      <c r="F47" s="99">
        <f t="shared" si="1"/>
        <v>28323600</v>
      </c>
      <c r="G47" s="16">
        <v>46023</v>
      </c>
      <c r="H47" s="17">
        <v>46387</v>
      </c>
      <c r="I47" s="18">
        <v>2360300</v>
      </c>
      <c r="J47" s="18">
        <v>2360300</v>
      </c>
      <c r="K47" s="18">
        <v>2360300</v>
      </c>
      <c r="L47" s="18">
        <v>2360300</v>
      </c>
      <c r="M47" s="18">
        <v>2360300</v>
      </c>
      <c r="N47" s="18">
        <v>2360300</v>
      </c>
      <c r="O47" s="18">
        <v>2360300</v>
      </c>
      <c r="P47" s="18">
        <v>2360300</v>
      </c>
      <c r="Q47" s="18">
        <v>2360300</v>
      </c>
      <c r="R47" s="18">
        <v>2360300</v>
      </c>
      <c r="S47" s="18">
        <v>2360300</v>
      </c>
      <c r="T47" s="18">
        <v>2360300</v>
      </c>
      <c r="U47" s="30">
        <f>SUM(I47:T47)</f>
        <v>28323600</v>
      </c>
      <c r="V47" s="20">
        <f t="shared" si="19"/>
        <v>29739780</v>
      </c>
      <c r="W47" s="21">
        <f t="shared" si="19"/>
        <v>31226769</v>
      </c>
      <c r="X47" s="22" t="s">
        <v>13</v>
      </c>
      <c r="Y47" s="25"/>
    </row>
    <row r="48" spans="1:25" x14ac:dyDescent="0.2">
      <c r="A48" s="31" t="s">
        <v>9</v>
      </c>
      <c r="B48" s="13" t="s">
        <v>100</v>
      </c>
      <c r="C48" s="13" t="s">
        <v>108</v>
      </c>
      <c r="D48" s="15" t="s">
        <v>11</v>
      </c>
      <c r="E48" s="15" t="s">
        <v>24</v>
      </c>
      <c r="F48" s="99">
        <f t="shared" si="1"/>
        <v>28323600</v>
      </c>
      <c r="G48" s="16">
        <v>46023</v>
      </c>
      <c r="H48" s="17">
        <v>46387</v>
      </c>
      <c r="I48" s="18">
        <v>2360300</v>
      </c>
      <c r="J48" s="18">
        <v>2360300</v>
      </c>
      <c r="K48" s="18">
        <v>2360300</v>
      </c>
      <c r="L48" s="18">
        <v>2360300</v>
      </c>
      <c r="M48" s="18">
        <v>2360300</v>
      </c>
      <c r="N48" s="18">
        <v>2360300</v>
      </c>
      <c r="O48" s="18">
        <v>2360300</v>
      </c>
      <c r="P48" s="18">
        <v>2360300</v>
      </c>
      <c r="Q48" s="18">
        <v>2360300</v>
      </c>
      <c r="R48" s="18">
        <v>2360300</v>
      </c>
      <c r="S48" s="18">
        <v>2360300</v>
      </c>
      <c r="T48" s="18">
        <v>2360300</v>
      </c>
      <c r="U48" s="30">
        <f t="shared" si="10"/>
        <v>28323600</v>
      </c>
      <c r="V48" s="20">
        <f t="shared" si="19"/>
        <v>29739780</v>
      </c>
      <c r="W48" s="21">
        <f t="shared" si="19"/>
        <v>31226769</v>
      </c>
      <c r="X48" s="22" t="s">
        <v>13</v>
      </c>
      <c r="Y48" s="25"/>
    </row>
    <row r="49" spans="1:25" x14ac:dyDescent="0.2">
      <c r="A49" s="31" t="s">
        <v>9</v>
      </c>
      <c r="B49" s="13" t="s">
        <v>100</v>
      </c>
      <c r="C49" s="13" t="s">
        <v>170</v>
      </c>
      <c r="D49" s="15" t="s">
        <v>11</v>
      </c>
      <c r="E49" s="15" t="s">
        <v>24</v>
      </c>
      <c r="F49" s="99">
        <f t="shared" si="1"/>
        <v>39308448</v>
      </c>
      <c r="G49" s="16">
        <v>46023</v>
      </c>
      <c r="H49" s="17">
        <v>46387</v>
      </c>
      <c r="I49" s="18">
        <v>3275704</v>
      </c>
      <c r="J49" s="18">
        <v>3275704</v>
      </c>
      <c r="K49" s="18">
        <v>3275704</v>
      </c>
      <c r="L49" s="18">
        <v>3275704</v>
      </c>
      <c r="M49" s="18">
        <v>3275704</v>
      </c>
      <c r="N49" s="18">
        <v>3275704</v>
      </c>
      <c r="O49" s="18">
        <v>3275704</v>
      </c>
      <c r="P49" s="18">
        <v>3275704</v>
      </c>
      <c r="Q49" s="18">
        <v>3275704</v>
      </c>
      <c r="R49" s="18">
        <v>3275704</v>
      </c>
      <c r="S49" s="18">
        <v>3275704</v>
      </c>
      <c r="T49" s="18">
        <v>3275704</v>
      </c>
      <c r="U49" s="30">
        <f t="shared" si="10"/>
        <v>39308448</v>
      </c>
      <c r="V49" s="20">
        <f t="shared" si="19"/>
        <v>41273870.399999999</v>
      </c>
      <c r="W49" s="21">
        <f t="shared" si="19"/>
        <v>43337563.920000002</v>
      </c>
      <c r="X49" s="22" t="s">
        <v>13</v>
      </c>
      <c r="Y49" s="25"/>
    </row>
    <row r="50" spans="1:25" x14ac:dyDescent="0.2">
      <c r="A50" s="31" t="s">
        <v>9</v>
      </c>
      <c r="B50" s="13" t="s">
        <v>100</v>
      </c>
      <c r="C50" s="13" t="s">
        <v>127</v>
      </c>
      <c r="D50" s="15" t="s">
        <v>11</v>
      </c>
      <c r="E50" s="15" t="s">
        <v>24</v>
      </c>
      <c r="F50" s="99">
        <f t="shared" si="1"/>
        <v>8004000</v>
      </c>
      <c r="G50" s="16">
        <v>46023</v>
      </c>
      <c r="H50" s="17">
        <v>46387</v>
      </c>
      <c r="I50" s="18">
        <v>667000</v>
      </c>
      <c r="J50" s="18">
        <v>667000</v>
      </c>
      <c r="K50" s="18">
        <v>667000</v>
      </c>
      <c r="L50" s="18">
        <v>667000</v>
      </c>
      <c r="M50" s="18">
        <v>667000</v>
      </c>
      <c r="N50" s="18">
        <v>667000</v>
      </c>
      <c r="O50" s="18">
        <v>667000</v>
      </c>
      <c r="P50" s="18">
        <v>667000</v>
      </c>
      <c r="Q50" s="18">
        <v>667000</v>
      </c>
      <c r="R50" s="18">
        <v>667000</v>
      </c>
      <c r="S50" s="18">
        <v>667000</v>
      </c>
      <c r="T50" s="18">
        <v>667000</v>
      </c>
      <c r="U50" s="30">
        <f t="shared" si="10"/>
        <v>8004000</v>
      </c>
      <c r="V50" s="20">
        <f t="shared" si="19"/>
        <v>8404200</v>
      </c>
      <c r="W50" s="21">
        <f t="shared" si="19"/>
        <v>8824410</v>
      </c>
      <c r="X50" s="22" t="s">
        <v>13</v>
      </c>
      <c r="Y50" s="25"/>
    </row>
    <row r="51" spans="1:25" x14ac:dyDescent="0.2">
      <c r="A51" s="31" t="s">
        <v>9</v>
      </c>
      <c r="B51" s="13" t="s">
        <v>100</v>
      </c>
      <c r="C51" s="13" t="s">
        <v>109</v>
      </c>
      <c r="D51" s="15" t="s">
        <v>11</v>
      </c>
      <c r="E51" s="15" t="s">
        <v>24</v>
      </c>
      <c r="F51" s="99">
        <f t="shared" si="1"/>
        <v>77616000</v>
      </c>
      <c r="G51" s="16">
        <v>46023</v>
      </c>
      <c r="H51" s="17">
        <v>46387</v>
      </c>
      <c r="I51" s="18">
        <v>6468000</v>
      </c>
      <c r="J51" s="18">
        <v>6468000</v>
      </c>
      <c r="K51" s="18">
        <v>6468000</v>
      </c>
      <c r="L51" s="18">
        <v>6468000</v>
      </c>
      <c r="M51" s="18">
        <v>6468000</v>
      </c>
      <c r="N51" s="18">
        <v>6468000</v>
      </c>
      <c r="O51" s="18">
        <v>6468000</v>
      </c>
      <c r="P51" s="18">
        <v>6468000</v>
      </c>
      <c r="Q51" s="18">
        <v>6468000</v>
      </c>
      <c r="R51" s="18">
        <v>6468000</v>
      </c>
      <c r="S51" s="18">
        <v>6468000</v>
      </c>
      <c r="T51" s="18">
        <v>6468000</v>
      </c>
      <c r="U51" s="30">
        <f t="shared" si="10"/>
        <v>77616000</v>
      </c>
      <c r="V51" s="20">
        <f t="shared" si="19"/>
        <v>81496800</v>
      </c>
      <c r="W51" s="21">
        <f t="shared" si="19"/>
        <v>85571640</v>
      </c>
      <c r="X51" s="22" t="s">
        <v>13</v>
      </c>
      <c r="Y51" s="25"/>
    </row>
    <row r="52" spans="1:25" x14ac:dyDescent="0.2">
      <c r="A52" s="31" t="s">
        <v>9</v>
      </c>
      <c r="B52" s="13" t="s">
        <v>100</v>
      </c>
      <c r="C52" s="13" t="s">
        <v>110</v>
      </c>
      <c r="D52" s="15" t="s">
        <v>11</v>
      </c>
      <c r="E52" s="15" t="s">
        <v>24</v>
      </c>
      <c r="F52" s="99">
        <f t="shared" si="1"/>
        <v>15756000</v>
      </c>
      <c r="G52" s="16">
        <v>46023</v>
      </c>
      <c r="H52" s="17">
        <v>46387</v>
      </c>
      <c r="I52" s="18">
        <v>1313000</v>
      </c>
      <c r="J52" s="18">
        <v>1313000</v>
      </c>
      <c r="K52" s="18">
        <v>1313000</v>
      </c>
      <c r="L52" s="18">
        <v>1313000</v>
      </c>
      <c r="M52" s="18">
        <v>1313000</v>
      </c>
      <c r="N52" s="18">
        <v>1313000</v>
      </c>
      <c r="O52" s="18">
        <v>1313000</v>
      </c>
      <c r="P52" s="18">
        <v>1313000</v>
      </c>
      <c r="Q52" s="18">
        <v>1313000</v>
      </c>
      <c r="R52" s="18">
        <v>1313000</v>
      </c>
      <c r="S52" s="18">
        <v>1313000</v>
      </c>
      <c r="T52" s="18">
        <v>1313000</v>
      </c>
      <c r="U52" s="30">
        <f t="shared" si="10"/>
        <v>15756000</v>
      </c>
      <c r="V52" s="20">
        <f t="shared" si="19"/>
        <v>16543800</v>
      </c>
      <c r="W52" s="21">
        <f t="shared" si="19"/>
        <v>17370990</v>
      </c>
      <c r="X52" s="22" t="s">
        <v>13</v>
      </c>
      <c r="Y52" s="25"/>
    </row>
    <row r="53" spans="1:25" x14ac:dyDescent="0.2">
      <c r="A53" s="31" t="s">
        <v>9</v>
      </c>
      <c r="B53" s="13" t="s">
        <v>100</v>
      </c>
      <c r="C53" s="13" t="s">
        <v>111</v>
      </c>
      <c r="D53" s="15" t="s">
        <v>11</v>
      </c>
      <c r="E53" s="15" t="s">
        <v>24</v>
      </c>
      <c r="F53" s="99">
        <f t="shared" si="1"/>
        <v>25872000</v>
      </c>
      <c r="G53" s="16">
        <v>46023</v>
      </c>
      <c r="H53" s="17">
        <v>46387</v>
      </c>
      <c r="I53" s="18">
        <v>2156000</v>
      </c>
      <c r="J53" s="18">
        <v>2156000</v>
      </c>
      <c r="K53" s="18">
        <v>2156000</v>
      </c>
      <c r="L53" s="18">
        <v>2156000</v>
      </c>
      <c r="M53" s="18">
        <v>2156000</v>
      </c>
      <c r="N53" s="18">
        <v>2156000</v>
      </c>
      <c r="O53" s="18">
        <v>2156000</v>
      </c>
      <c r="P53" s="18">
        <v>2156000</v>
      </c>
      <c r="Q53" s="18">
        <v>2156000</v>
      </c>
      <c r="R53" s="18">
        <v>2156000</v>
      </c>
      <c r="S53" s="18">
        <v>2156000</v>
      </c>
      <c r="T53" s="18">
        <v>2156000</v>
      </c>
      <c r="U53" s="30">
        <f t="shared" si="10"/>
        <v>25872000</v>
      </c>
      <c r="V53" s="20">
        <f t="shared" si="19"/>
        <v>27165600</v>
      </c>
      <c r="W53" s="21">
        <f t="shared" si="19"/>
        <v>28523880</v>
      </c>
      <c r="X53" s="22" t="s">
        <v>13</v>
      </c>
      <c r="Y53" s="25"/>
    </row>
    <row r="54" spans="1:25" x14ac:dyDescent="0.2">
      <c r="A54" s="32" t="s">
        <v>15</v>
      </c>
      <c r="B54" s="13" t="s">
        <v>100</v>
      </c>
      <c r="C54" s="13" t="s">
        <v>101</v>
      </c>
      <c r="D54" s="15" t="s">
        <v>11</v>
      </c>
      <c r="E54" s="15" t="s">
        <v>24</v>
      </c>
      <c r="F54" s="99">
        <f>U54</f>
        <v>32756578.440000009</v>
      </c>
      <c r="G54" s="16">
        <v>46023</v>
      </c>
      <c r="H54" s="17">
        <v>46387</v>
      </c>
      <c r="I54" s="18">
        <v>2729714.87</v>
      </c>
      <c r="J54" s="18">
        <v>2729714.87</v>
      </c>
      <c r="K54" s="18">
        <v>2729714.87</v>
      </c>
      <c r="L54" s="18">
        <v>2729714.87</v>
      </c>
      <c r="M54" s="18">
        <v>2729714.87</v>
      </c>
      <c r="N54" s="18">
        <v>2729714.87</v>
      </c>
      <c r="O54" s="18">
        <v>2729714.87</v>
      </c>
      <c r="P54" s="18">
        <v>2729714.87</v>
      </c>
      <c r="Q54" s="18">
        <v>2729714.87</v>
      </c>
      <c r="R54" s="18">
        <v>2729714.87</v>
      </c>
      <c r="S54" s="18">
        <v>2729714.87</v>
      </c>
      <c r="T54" s="18">
        <v>2729714.87</v>
      </c>
      <c r="U54" s="30">
        <f>SUM(I54:T54)</f>
        <v>32756578.440000009</v>
      </c>
      <c r="V54" s="20">
        <f t="shared" si="19"/>
        <v>34394407.362000011</v>
      </c>
      <c r="W54" s="21">
        <f t="shared" si="19"/>
        <v>36114127.730100013</v>
      </c>
      <c r="X54" s="22" t="s">
        <v>13</v>
      </c>
      <c r="Y54" s="27"/>
    </row>
    <row r="55" spans="1:25" x14ac:dyDescent="0.2">
      <c r="A55" s="32" t="s">
        <v>15</v>
      </c>
      <c r="B55" s="13" t="s">
        <v>100</v>
      </c>
      <c r="C55" s="13" t="s">
        <v>102</v>
      </c>
      <c r="D55" s="15" t="s">
        <v>11</v>
      </c>
      <c r="E55" s="15" t="s">
        <v>24</v>
      </c>
      <c r="F55" s="99">
        <f t="shared" ref="F55:F77" si="20">U55</f>
        <v>938400</v>
      </c>
      <c r="G55" s="16">
        <v>46023</v>
      </c>
      <c r="H55" s="17">
        <v>46387</v>
      </c>
      <c r="I55" s="18">
        <v>78200</v>
      </c>
      <c r="J55" s="18">
        <v>78200</v>
      </c>
      <c r="K55" s="18">
        <v>78200</v>
      </c>
      <c r="L55" s="18">
        <v>78200</v>
      </c>
      <c r="M55" s="18">
        <v>78200</v>
      </c>
      <c r="N55" s="18">
        <v>78200</v>
      </c>
      <c r="O55" s="18">
        <v>78200</v>
      </c>
      <c r="P55" s="18">
        <v>78200</v>
      </c>
      <c r="Q55" s="18">
        <v>78200</v>
      </c>
      <c r="R55" s="18">
        <v>78200</v>
      </c>
      <c r="S55" s="18">
        <v>78200</v>
      </c>
      <c r="T55" s="18">
        <v>78200</v>
      </c>
      <c r="U55" s="30">
        <f t="shared" ref="U55:U64" si="21">SUM(I55:T55)</f>
        <v>938400</v>
      </c>
      <c r="V55" s="20">
        <f t="shared" si="19"/>
        <v>985320</v>
      </c>
      <c r="W55" s="21">
        <f t="shared" si="19"/>
        <v>1034586</v>
      </c>
      <c r="X55" s="22" t="s">
        <v>13</v>
      </c>
      <c r="Y55" s="27"/>
    </row>
    <row r="56" spans="1:25" x14ac:dyDescent="0.2">
      <c r="A56" s="32" t="s">
        <v>15</v>
      </c>
      <c r="B56" s="13" t="s">
        <v>100</v>
      </c>
      <c r="C56" s="13" t="s">
        <v>103</v>
      </c>
      <c r="D56" s="15" t="s">
        <v>11</v>
      </c>
      <c r="E56" s="15" t="s">
        <v>24</v>
      </c>
      <c r="F56" s="99">
        <f t="shared" si="20"/>
        <v>3000000</v>
      </c>
      <c r="G56" s="16">
        <v>46023</v>
      </c>
      <c r="H56" s="17">
        <v>46387</v>
      </c>
      <c r="I56" s="18">
        <v>250000</v>
      </c>
      <c r="J56" s="18">
        <v>250000</v>
      </c>
      <c r="K56" s="18">
        <v>250000</v>
      </c>
      <c r="L56" s="18">
        <v>250000</v>
      </c>
      <c r="M56" s="18">
        <v>250000</v>
      </c>
      <c r="N56" s="18">
        <v>250000</v>
      </c>
      <c r="O56" s="18">
        <v>250000</v>
      </c>
      <c r="P56" s="18">
        <v>250000</v>
      </c>
      <c r="Q56" s="18">
        <v>250000</v>
      </c>
      <c r="R56" s="18">
        <v>250000</v>
      </c>
      <c r="S56" s="18">
        <v>250000</v>
      </c>
      <c r="T56" s="18">
        <v>250000</v>
      </c>
      <c r="U56" s="30">
        <f t="shared" si="21"/>
        <v>3000000</v>
      </c>
      <c r="V56" s="20">
        <f t="shared" si="19"/>
        <v>3150000</v>
      </c>
      <c r="W56" s="21">
        <f t="shared" si="19"/>
        <v>3307500</v>
      </c>
      <c r="X56" s="22" t="s">
        <v>13</v>
      </c>
      <c r="Y56" s="27"/>
    </row>
    <row r="57" spans="1:25" x14ac:dyDescent="0.2">
      <c r="A57" s="32" t="s">
        <v>15</v>
      </c>
      <c r="B57" s="13" t="s">
        <v>100</v>
      </c>
      <c r="C57" s="13" t="s">
        <v>105</v>
      </c>
      <c r="D57" s="15" t="s">
        <v>11</v>
      </c>
      <c r="E57" s="15" t="s">
        <v>24</v>
      </c>
      <c r="F57" s="99">
        <f t="shared" si="20"/>
        <v>3024000</v>
      </c>
      <c r="G57" s="16">
        <v>46023</v>
      </c>
      <c r="H57" s="17">
        <v>46387</v>
      </c>
      <c r="I57" s="18">
        <v>252000</v>
      </c>
      <c r="J57" s="18">
        <v>252000</v>
      </c>
      <c r="K57" s="18">
        <v>252000</v>
      </c>
      <c r="L57" s="18">
        <v>252000</v>
      </c>
      <c r="M57" s="18">
        <v>252000</v>
      </c>
      <c r="N57" s="18">
        <v>252000</v>
      </c>
      <c r="O57" s="18">
        <v>252000</v>
      </c>
      <c r="P57" s="18">
        <v>252000</v>
      </c>
      <c r="Q57" s="18">
        <v>252000</v>
      </c>
      <c r="R57" s="18">
        <v>252000</v>
      </c>
      <c r="S57" s="18">
        <v>252000</v>
      </c>
      <c r="T57" s="18">
        <v>252000</v>
      </c>
      <c r="U57" s="30">
        <f t="shared" si="21"/>
        <v>3024000</v>
      </c>
      <c r="V57" s="20">
        <f t="shared" si="19"/>
        <v>3175200</v>
      </c>
      <c r="W57" s="21">
        <f t="shared" si="19"/>
        <v>3333960</v>
      </c>
      <c r="X57" s="22" t="s">
        <v>13</v>
      </c>
      <c r="Y57" s="27"/>
    </row>
    <row r="58" spans="1:25" x14ac:dyDescent="0.2">
      <c r="A58" s="32" t="s">
        <v>15</v>
      </c>
      <c r="B58" s="13" t="s">
        <v>100</v>
      </c>
      <c r="C58" s="13" t="s">
        <v>106</v>
      </c>
      <c r="D58" s="15" t="s">
        <v>11</v>
      </c>
      <c r="E58" s="15" t="s">
        <v>24</v>
      </c>
      <c r="F58" s="99">
        <f t="shared" si="20"/>
        <v>362400</v>
      </c>
      <c r="G58" s="16">
        <v>46023</v>
      </c>
      <c r="H58" s="17">
        <v>46387</v>
      </c>
      <c r="I58" s="18">
        <v>30200</v>
      </c>
      <c r="J58" s="18">
        <v>30200</v>
      </c>
      <c r="K58" s="18">
        <v>30200</v>
      </c>
      <c r="L58" s="18">
        <v>30200</v>
      </c>
      <c r="M58" s="18">
        <v>30200</v>
      </c>
      <c r="N58" s="18">
        <v>30200</v>
      </c>
      <c r="O58" s="18">
        <v>30200</v>
      </c>
      <c r="P58" s="18">
        <v>30200</v>
      </c>
      <c r="Q58" s="18">
        <v>30200</v>
      </c>
      <c r="R58" s="18">
        <v>30200</v>
      </c>
      <c r="S58" s="18">
        <v>30200</v>
      </c>
      <c r="T58" s="18">
        <v>30200</v>
      </c>
      <c r="U58" s="30">
        <f t="shared" si="21"/>
        <v>362400</v>
      </c>
      <c r="V58" s="20">
        <f t="shared" ref="V58:W73" si="22">U58*1.05</f>
        <v>380520</v>
      </c>
      <c r="W58" s="21">
        <f t="shared" si="22"/>
        <v>399546</v>
      </c>
      <c r="X58" s="22" t="s">
        <v>13</v>
      </c>
      <c r="Y58" s="27"/>
    </row>
    <row r="59" spans="1:25" x14ac:dyDescent="0.2">
      <c r="A59" s="32" t="s">
        <v>15</v>
      </c>
      <c r="B59" s="13" t="s">
        <v>100</v>
      </c>
      <c r="C59" s="13" t="s">
        <v>107</v>
      </c>
      <c r="D59" s="15" t="s">
        <v>11</v>
      </c>
      <c r="E59" s="15" t="s">
        <v>24</v>
      </c>
      <c r="F59" s="99">
        <f t="shared" si="20"/>
        <v>1509600</v>
      </c>
      <c r="G59" s="16">
        <v>46023</v>
      </c>
      <c r="H59" s="17">
        <v>46387</v>
      </c>
      <c r="I59" s="18">
        <v>125800</v>
      </c>
      <c r="J59" s="18">
        <v>125800</v>
      </c>
      <c r="K59" s="18">
        <v>125800</v>
      </c>
      <c r="L59" s="18">
        <v>125800</v>
      </c>
      <c r="M59" s="18">
        <v>125800</v>
      </c>
      <c r="N59" s="18">
        <v>125800</v>
      </c>
      <c r="O59" s="18">
        <v>125800</v>
      </c>
      <c r="P59" s="18">
        <v>125800</v>
      </c>
      <c r="Q59" s="18">
        <v>125800</v>
      </c>
      <c r="R59" s="18">
        <v>125800</v>
      </c>
      <c r="S59" s="18">
        <v>125800</v>
      </c>
      <c r="T59" s="18">
        <v>125800</v>
      </c>
      <c r="U59" s="30">
        <f t="shared" si="21"/>
        <v>1509600</v>
      </c>
      <c r="V59" s="20">
        <f t="shared" si="22"/>
        <v>1585080</v>
      </c>
      <c r="W59" s="21">
        <f t="shared" si="22"/>
        <v>1664334</v>
      </c>
      <c r="X59" s="22" t="s">
        <v>13</v>
      </c>
      <c r="Y59" s="27"/>
    </row>
    <row r="60" spans="1:25" x14ac:dyDescent="0.2">
      <c r="A60" s="32" t="s">
        <v>15</v>
      </c>
      <c r="B60" s="13" t="s">
        <v>100</v>
      </c>
      <c r="C60" s="13" t="s">
        <v>108</v>
      </c>
      <c r="D60" s="15" t="s">
        <v>11</v>
      </c>
      <c r="E60" s="15" t="s">
        <v>24</v>
      </c>
      <c r="F60" s="99">
        <f t="shared" si="20"/>
        <v>1509600</v>
      </c>
      <c r="G60" s="16">
        <v>46023</v>
      </c>
      <c r="H60" s="17">
        <v>46387</v>
      </c>
      <c r="I60" s="18">
        <v>125800</v>
      </c>
      <c r="J60" s="18">
        <v>125800</v>
      </c>
      <c r="K60" s="18">
        <v>125800</v>
      </c>
      <c r="L60" s="18">
        <v>125800</v>
      </c>
      <c r="M60" s="18">
        <v>125800</v>
      </c>
      <c r="N60" s="18">
        <v>125800</v>
      </c>
      <c r="O60" s="18">
        <v>125800</v>
      </c>
      <c r="P60" s="18">
        <v>125800</v>
      </c>
      <c r="Q60" s="18">
        <v>125800</v>
      </c>
      <c r="R60" s="18">
        <v>125800</v>
      </c>
      <c r="S60" s="18">
        <v>125800</v>
      </c>
      <c r="T60" s="18">
        <v>125800</v>
      </c>
      <c r="U60" s="30">
        <f t="shared" si="21"/>
        <v>1509600</v>
      </c>
      <c r="V60" s="20">
        <f t="shared" si="22"/>
        <v>1585080</v>
      </c>
      <c r="W60" s="21">
        <f t="shared" si="22"/>
        <v>1664334</v>
      </c>
      <c r="X60" s="22" t="s">
        <v>13</v>
      </c>
      <c r="Y60" s="27"/>
    </row>
    <row r="61" spans="1:25" x14ac:dyDescent="0.2">
      <c r="A61" s="32" t="s">
        <v>15</v>
      </c>
      <c r="B61" s="15" t="s">
        <v>100</v>
      </c>
      <c r="C61" s="28" t="s">
        <v>169</v>
      </c>
      <c r="D61" s="15" t="s">
        <v>11</v>
      </c>
      <c r="E61" s="15" t="s">
        <v>24</v>
      </c>
      <c r="F61" s="99">
        <f t="shared" si="20"/>
        <v>1656000</v>
      </c>
      <c r="G61" s="16">
        <v>46023</v>
      </c>
      <c r="H61" s="17">
        <v>46387</v>
      </c>
      <c r="I61" s="18">
        <v>138000</v>
      </c>
      <c r="J61" s="18">
        <v>138000</v>
      </c>
      <c r="K61" s="18">
        <v>138000</v>
      </c>
      <c r="L61" s="18">
        <v>138000</v>
      </c>
      <c r="M61" s="18">
        <v>138000</v>
      </c>
      <c r="N61" s="18">
        <v>138000</v>
      </c>
      <c r="O61" s="18">
        <v>138000</v>
      </c>
      <c r="P61" s="18">
        <v>138000</v>
      </c>
      <c r="Q61" s="18">
        <v>138000</v>
      </c>
      <c r="R61" s="18">
        <v>138000</v>
      </c>
      <c r="S61" s="18">
        <v>138000</v>
      </c>
      <c r="T61" s="18">
        <v>138000</v>
      </c>
      <c r="U61" s="30">
        <f t="shared" si="21"/>
        <v>1656000</v>
      </c>
      <c r="V61" s="20"/>
      <c r="W61" s="21"/>
      <c r="X61" s="22"/>
      <c r="Y61" s="27"/>
    </row>
    <row r="62" spans="1:25" x14ac:dyDescent="0.2">
      <c r="A62" s="32" t="s">
        <v>15</v>
      </c>
      <c r="B62" s="13" t="s">
        <v>100</v>
      </c>
      <c r="C62" s="13" t="s">
        <v>109</v>
      </c>
      <c r="D62" s="15" t="s">
        <v>11</v>
      </c>
      <c r="E62" s="15" t="s">
        <v>24</v>
      </c>
      <c r="F62" s="99">
        <f t="shared" si="20"/>
        <v>4044000</v>
      </c>
      <c r="G62" s="16">
        <v>46023</v>
      </c>
      <c r="H62" s="17">
        <v>46387</v>
      </c>
      <c r="I62" s="18">
        <v>337000</v>
      </c>
      <c r="J62" s="18">
        <v>337000</v>
      </c>
      <c r="K62" s="18">
        <v>337000</v>
      </c>
      <c r="L62" s="18">
        <v>337000</v>
      </c>
      <c r="M62" s="18">
        <v>337000</v>
      </c>
      <c r="N62" s="18">
        <v>337000</v>
      </c>
      <c r="O62" s="18">
        <v>337000</v>
      </c>
      <c r="P62" s="18">
        <v>337000</v>
      </c>
      <c r="Q62" s="18">
        <v>337000</v>
      </c>
      <c r="R62" s="18">
        <v>337000</v>
      </c>
      <c r="S62" s="18">
        <v>337000</v>
      </c>
      <c r="T62" s="18">
        <v>337000</v>
      </c>
      <c r="U62" s="30">
        <f t="shared" si="21"/>
        <v>4044000</v>
      </c>
      <c r="V62" s="20">
        <f t="shared" si="22"/>
        <v>4246200</v>
      </c>
      <c r="W62" s="21">
        <f t="shared" si="22"/>
        <v>4458510</v>
      </c>
      <c r="X62" s="22" t="s">
        <v>13</v>
      </c>
      <c r="Y62" s="27"/>
    </row>
    <row r="63" spans="1:25" x14ac:dyDescent="0.2">
      <c r="A63" s="32" t="s">
        <v>15</v>
      </c>
      <c r="B63" s="13" t="s">
        <v>100</v>
      </c>
      <c r="C63" s="13" t="s">
        <v>110</v>
      </c>
      <c r="D63" s="15" t="s">
        <v>11</v>
      </c>
      <c r="E63" s="15" t="s">
        <v>24</v>
      </c>
      <c r="F63" s="99">
        <f t="shared" si="20"/>
        <v>858600</v>
      </c>
      <c r="G63" s="16">
        <v>46023</v>
      </c>
      <c r="H63" s="17">
        <v>46387</v>
      </c>
      <c r="I63" s="18">
        <v>71550</v>
      </c>
      <c r="J63" s="18">
        <v>71550</v>
      </c>
      <c r="K63" s="18">
        <v>71550</v>
      </c>
      <c r="L63" s="18">
        <v>71550</v>
      </c>
      <c r="M63" s="18">
        <v>71550</v>
      </c>
      <c r="N63" s="18">
        <v>71550</v>
      </c>
      <c r="O63" s="18">
        <v>71550</v>
      </c>
      <c r="P63" s="18">
        <v>71550</v>
      </c>
      <c r="Q63" s="18">
        <v>71550</v>
      </c>
      <c r="R63" s="18">
        <v>71550</v>
      </c>
      <c r="S63" s="18">
        <v>71550</v>
      </c>
      <c r="T63" s="18">
        <v>71550</v>
      </c>
      <c r="U63" s="30">
        <f t="shared" si="21"/>
        <v>858600</v>
      </c>
      <c r="V63" s="20">
        <f t="shared" si="22"/>
        <v>901530</v>
      </c>
      <c r="W63" s="21">
        <f t="shared" si="22"/>
        <v>946606.5</v>
      </c>
      <c r="X63" s="22" t="s">
        <v>13</v>
      </c>
      <c r="Y63" s="27"/>
    </row>
    <row r="64" spans="1:25" x14ac:dyDescent="0.2">
      <c r="A64" s="32" t="s">
        <v>15</v>
      </c>
      <c r="B64" s="13" t="s">
        <v>100</v>
      </c>
      <c r="C64" s="13" t="s">
        <v>111</v>
      </c>
      <c r="D64" s="15" t="s">
        <v>11</v>
      </c>
      <c r="E64" s="15" t="s">
        <v>24</v>
      </c>
      <c r="F64" s="99">
        <f t="shared" si="20"/>
        <v>1356000</v>
      </c>
      <c r="G64" s="16">
        <v>46023</v>
      </c>
      <c r="H64" s="17">
        <v>46387</v>
      </c>
      <c r="I64" s="18">
        <v>113000</v>
      </c>
      <c r="J64" s="18">
        <v>113000</v>
      </c>
      <c r="K64" s="18">
        <v>113000</v>
      </c>
      <c r="L64" s="18">
        <v>113000</v>
      </c>
      <c r="M64" s="18">
        <v>113000</v>
      </c>
      <c r="N64" s="18">
        <v>113000</v>
      </c>
      <c r="O64" s="18">
        <v>113000</v>
      </c>
      <c r="P64" s="18">
        <v>113000</v>
      </c>
      <c r="Q64" s="18">
        <v>113000</v>
      </c>
      <c r="R64" s="18">
        <v>113000</v>
      </c>
      <c r="S64" s="18">
        <v>113000</v>
      </c>
      <c r="T64" s="18">
        <v>113000</v>
      </c>
      <c r="U64" s="30">
        <f t="shared" si="21"/>
        <v>1356000</v>
      </c>
      <c r="V64" s="20">
        <f t="shared" si="22"/>
        <v>1423800</v>
      </c>
      <c r="W64" s="21">
        <f t="shared" si="22"/>
        <v>1494990</v>
      </c>
      <c r="X64" s="22" t="s">
        <v>13</v>
      </c>
      <c r="Y64" s="27"/>
    </row>
    <row r="65" spans="1:25" x14ac:dyDescent="0.2">
      <c r="A65" s="32" t="s">
        <v>14</v>
      </c>
      <c r="B65" s="15" t="s">
        <v>100</v>
      </c>
      <c r="C65" s="28" t="s">
        <v>101</v>
      </c>
      <c r="D65" s="15" t="s">
        <v>11</v>
      </c>
      <c r="E65" s="15" t="s">
        <v>24</v>
      </c>
      <c r="F65" s="99">
        <f t="shared" si="20"/>
        <v>917112000</v>
      </c>
      <c r="G65" s="16">
        <v>46023</v>
      </c>
      <c r="H65" s="17">
        <v>46387</v>
      </c>
      <c r="I65" s="18">
        <v>76426000</v>
      </c>
      <c r="J65" s="18">
        <v>76426000</v>
      </c>
      <c r="K65" s="18">
        <v>76426000</v>
      </c>
      <c r="L65" s="18">
        <v>76426000</v>
      </c>
      <c r="M65" s="18">
        <v>76426000</v>
      </c>
      <c r="N65" s="18">
        <v>76426000</v>
      </c>
      <c r="O65" s="18">
        <v>76426000</v>
      </c>
      <c r="P65" s="18">
        <v>76426000</v>
      </c>
      <c r="Q65" s="18">
        <v>76426000</v>
      </c>
      <c r="R65" s="18">
        <v>76426000</v>
      </c>
      <c r="S65" s="18">
        <v>76426000</v>
      </c>
      <c r="T65" s="18">
        <v>76426000</v>
      </c>
      <c r="U65" s="30">
        <f>SUM(I65:T65)</f>
        <v>917112000</v>
      </c>
      <c r="V65" s="20">
        <f t="shared" si="22"/>
        <v>962967600</v>
      </c>
      <c r="W65" s="21">
        <f t="shared" si="22"/>
        <v>1011115980</v>
      </c>
      <c r="X65" s="22" t="s">
        <v>13</v>
      </c>
      <c r="Y65" s="25"/>
    </row>
    <row r="66" spans="1:25" x14ac:dyDescent="0.2">
      <c r="A66" s="32" t="s">
        <v>14</v>
      </c>
      <c r="B66" s="15" t="s">
        <v>100</v>
      </c>
      <c r="C66" s="28" t="s">
        <v>102</v>
      </c>
      <c r="D66" s="15" t="s">
        <v>11</v>
      </c>
      <c r="E66" s="15" t="s">
        <v>24</v>
      </c>
      <c r="F66" s="99">
        <f t="shared" si="20"/>
        <v>18282000</v>
      </c>
      <c r="G66" s="16">
        <v>46023</v>
      </c>
      <c r="H66" s="17">
        <v>46387</v>
      </c>
      <c r="I66" s="18">
        <v>1523500</v>
      </c>
      <c r="J66" s="18">
        <v>1523500</v>
      </c>
      <c r="K66" s="18">
        <v>1523500</v>
      </c>
      <c r="L66" s="18">
        <v>1523500</v>
      </c>
      <c r="M66" s="18">
        <v>1523500</v>
      </c>
      <c r="N66" s="18">
        <v>1523500</v>
      </c>
      <c r="O66" s="18">
        <v>1523500</v>
      </c>
      <c r="P66" s="18">
        <v>1523500</v>
      </c>
      <c r="Q66" s="18">
        <v>1523500</v>
      </c>
      <c r="R66" s="18">
        <v>1523500</v>
      </c>
      <c r="S66" s="18">
        <v>1523500</v>
      </c>
      <c r="T66" s="18">
        <v>1523500</v>
      </c>
      <c r="U66" s="30">
        <f t="shared" ref="U66:U77" si="23">SUM(I66:T66)</f>
        <v>18282000</v>
      </c>
      <c r="V66" s="20">
        <f t="shared" si="22"/>
        <v>19196100</v>
      </c>
      <c r="W66" s="21">
        <f t="shared" si="22"/>
        <v>20155905</v>
      </c>
      <c r="X66" s="22" t="s">
        <v>13</v>
      </c>
      <c r="Y66" s="25"/>
    </row>
    <row r="67" spans="1:25" x14ac:dyDescent="0.2">
      <c r="A67" s="32" t="s">
        <v>14</v>
      </c>
      <c r="B67" s="15" t="s">
        <v>100</v>
      </c>
      <c r="C67" s="28" t="s">
        <v>168</v>
      </c>
      <c r="D67" s="15" t="s">
        <v>11</v>
      </c>
      <c r="E67" s="15" t="s">
        <v>24</v>
      </c>
      <c r="F67" s="99">
        <f t="shared" si="20"/>
        <v>103950000</v>
      </c>
      <c r="G67" s="16">
        <v>46023</v>
      </c>
      <c r="H67" s="17">
        <v>46387</v>
      </c>
      <c r="I67" s="18">
        <v>8662500</v>
      </c>
      <c r="J67" s="18">
        <v>8662500</v>
      </c>
      <c r="K67" s="18">
        <v>8662500</v>
      </c>
      <c r="L67" s="18">
        <v>8662500</v>
      </c>
      <c r="M67" s="18">
        <v>8662500</v>
      </c>
      <c r="N67" s="18">
        <v>8662500</v>
      </c>
      <c r="O67" s="18">
        <v>8662500</v>
      </c>
      <c r="P67" s="18">
        <v>8662500</v>
      </c>
      <c r="Q67" s="18">
        <v>8662500</v>
      </c>
      <c r="R67" s="18">
        <v>8662500</v>
      </c>
      <c r="S67" s="18">
        <v>8662500</v>
      </c>
      <c r="T67" s="18">
        <v>8662500</v>
      </c>
      <c r="U67" s="30">
        <f t="shared" si="23"/>
        <v>103950000</v>
      </c>
      <c r="V67" s="20">
        <f t="shared" si="22"/>
        <v>109147500</v>
      </c>
      <c r="W67" s="21">
        <f t="shared" si="22"/>
        <v>114604875</v>
      </c>
      <c r="X67" s="22" t="s">
        <v>13</v>
      </c>
      <c r="Y67" s="25"/>
    </row>
    <row r="68" spans="1:25" x14ac:dyDescent="0.2">
      <c r="A68" s="32" t="s">
        <v>14</v>
      </c>
      <c r="B68" s="15" t="s">
        <v>100</v>
      </c>
      <c r="C68" s="28" t="s">
        <v>105</v>
      </c>
      <c r="D68" s="15" t="s">
        <v>11</v>
      </c>
      <c r="E68" s="15" t="s">
        <v>24</v>
      </c>
      <c r="F68" s="99">
        <f t="shared" si="20"/>
        <v>85922400</v>
      </c>
      <c r="G68" s="16">
        <v>46023</v>
      </c>
      <c r="H68" s="17">
        <v>46387</v>
      </c>
      <c r="I68" s="18">
        <v>7160200</v>
      </c>
      <c r="J68" s="18">
        <v>7160200</v>
      </c>
      <c r="K68" s="18">
        <v>7160200</v>
      </c>
      <c r="L68" s="18">
        <v>7160200</v>
      </c>
      <c r="M68" s="18">
        <v>7160200</v>
      </c>
      <c r="N68" s="18">
        <v>7160200</v>
      </c>
      <c r="O68" s="18">
        <v>7160200</v>
      </c>
      <c r="P68" s="18">
        <v>7160200</v>
      </c>
      <c r="Q68" s="18">
        <v>7160200</v>
      </c>
      <c r="R68" s="18">
        <v>7160200</v>
      </c>
      <c r="S68" s="18">
        <v>7160200</v>
      </c>
      <c r="T68" s="18">
        <v>7160200</v>
      </c>
      <c r="U68" s="30">
        <f t="shared" si="23"/>
        <v>85922400</v>
      </c>
      <c r="V68" s="20">
        <f t="shared" si="22"/>
        <v>90218520</v>
      </c>
      <c r="W68" s="21">
        <f t="shared" si="22"/>
        <v>94729446</v>
      </c>
      <c r="X68" s="22" t="s">
        <v>13</v>
      </c>
      <c r="Y68" s="25"/>
    </row>
    <row r="69" spans="1:25" x14ac:dyDescent="0.2">
      <c r="A69" s="32" t="s">
        <v>14</v>
      </c>
      <c r="B69" s="15" t="s">
        <v>100</v>
      </c>
      <c r="C69" s="28" t="s">
        <v>106</v>
      </c>
      <c r="D69" s="15" t="s">
        <v>11</v>
      </c>
      <c r="E69" s="15" t="s">
        <v>24</v>
      </c>
      <c r="F69" s="99">
        <f t="shared" si="20"/>
        <v>10320000</v>
      </c>
      <c r="G69" s="16">
        <v>46023</v>
      </c>
      <c r="H69" s="17">
        <v>46387</v>
      </c>
      <c r="I69" s="18">
        <v>860000</v>
      </c>
      <c r="J69" s="18">
        <v>860000</v>
      </c>
      <c r="K69" s="18">
        <v>860000</v>
      </c>
      <c r="L69" s="18">
        <v>860000</v>
      </c>
      <c r="M69" s="18">
        <v>860000</v>
      </c>
      <c r="N69" s="18">
        <v>860000</v>
      </c>
      <c r="O69" s="18">
        <v>860000</v>
      </c>
      <c r="P69" s="18">
        <v>860000</v>
      </c>
      <c r="Q69" s="18">
        <v>860000</v>
      </c>
      <c r="R69" s="18">
        <v>860000</v>
      </c>
      <c r="S69" s="18">
        <v>860000</v>
      </c>
      <c r="T69" s="18">
        <v>860000</v>
      </c>
      <c r="U69" s="30">
        <f t="shared" si="23"/>
        <v>10320000</v>
      </c>
      <c r="V69" s="20">
        <f t="shared" si="22"/>
        <v>10836000</v>
      </c>
      <c r="W69" s="21">
        <f t="shared" si="22"/>
        <v>11377800</v>
      </c>
      <c r="X69" s="22" t="s">
        <v>13</v>
      </c>
      <c r="Y69" s="25"/>
    </row>
    <row r="70" spans="1:25" x14ac:dyDescent="0.2">
      <c r="A70" s="32" t="s">
        <v>14</v>
      </c>
      <c r="B70" s="15" t="s">
        <v>100</v>
      </c>
      <c r="C70" s="28" t="s">
        <v>107</v>
      </c>
      <c r="D70" s="15" t="s">
        <v>11</v>
      </c>
      <c r="E70" s="15" t="s">
        <v>24</v>
      </c>
      <c r="F70" s="99">
        <f t="shared" si="20"/>
        <v>42961200</v>
      </c>
      <c r="G70" s="16">
        <v>46023</v>
      </c>
      <c r="H70" s="17">
        <v>46387</v>
      </c>
      <c r="I70" s="18">
        <v>3580100</v>
      </c>
      <c r="J70" s="18">
        <v>3580100</v>
      </c>
      <c r="K70" s="18">
        <v>3580100</v>
      </c>
      <c r="L70" s="18">
        <v>3580100</v>
      </c>
      <c r="M70" s="18">
        <v>3580100</v>
      </c>
      <c r="N70" s="18">
        <v>3580100</v>
      </c>
      <c r="O70" s="18">
        <v>3580100</v>
      </c>
      <c r="P70" s="18">
        <v>3580100</v>
      </c>
      <c r="Q70" s="18">
        <v>3580100</v>
      </c>
      <c r="R70" s="18">
        <v>3580100</v>
      </c>
      <c r="S70" s="18">
        <v>3580100</v>
      </c>
      <c r="T70" s="18">
        <v>3580100</v>
      </c>
      <c r="U70" s="30">
        <f t="shared" si="23"/>
        <v>42961200</v>
      </c>
      <c r="V70" s="20">
        <f t="shared" si="22"/>
        <v>45109260</v>
      </c>
      <c r="W70" s="21">
        <f t="shared" si="22"/>
        <v>47364723</v>
      </c>
      <c r="X70" s="22" t="s">
        <v>13</v>
      </c>
      <c r="Y70" s="25"/>
    </row>
    <row r="71" spans="1:25" x14ac:dyDescent="0.2">
      <c r="A71" s="32" t="s">
        <v>14</v>
      </c>
      <c r="B71" s="15" t="s">
        <v>100</v>
      </c>
      <c r="C71" s="28" t="s">
        <v>108</v>
      </c>
      <c r="D71" s="15" t="s">
        <v>11</v>
      </c>
      <c r="E71" s="15" t="s">
        <v>24</v>
      </c>
      <c r="F71" s="99">
        <f t="shared" si="20"/>
        <v>42961200</v>
      </c>
      <c r="G71" s="16">
        <v>46023</v>
      </c>
      <c r="H71" s="17">
        <v>46387</v>
      </c>
      <c r="I71" s="18">
        <v>3580100</v>
      </c>
      <c r="J71" s="18">
        <v>3580100</v>
      </c>
      <c r="K71" s="18">
        <v>3580100</v>
      </c>
      <c r="L71" s="18">
        <v>3580100</v>
      </c>
      <c r="M71" s="18">
        <v>3580100</v>
      </c>
      <c r="N71" s="18">
        <v>3580100</v>
      </c>
      <c r="O71" s="18">
        <v>3580100</v>
      </c>
      <c r="P71" s="18">
        <v>3580100</v>
      </c>
      <c r="Q71" s="18">
        <v>3580100</v>
      </c>
      <c r="R71" s="18">
        <v>3580100</v>
      </c>
      <c r="S71" s="18">
        <v>3580100</v>
      </c>
      <c r="T71" s="18">
        <v>3580100</v>
      </c>
      <c r="U71" s="30">
        <f t="shared" si="23"/>
        <v>42961200</v>
      </c>
      <c r="V71" s="20">
        <f t="shared" si="22"/>
        <v>45109260</v>
      </c>
      <c r="W71" s="21">
        <f t="shared" si="22"/>
        <v>47364723</v>
      </c>
      <c r="X71" s="22" t="s">
        <v>13</v>
      </c>
      <c r="Y71" s="25"/>
    </row>
    <row r="72" spans="1:25" x14ac:dyDescent="0.2">
      <c r="A72" s="32" t="s">
        <v>14</v>
      </c>
      <c r="B72" s="15" t="s">
        <v>100</v>
      </c>
      <c r="C72" s="28" t="s">
        <v>126</v>
      </c>
      <c r="D72" s="15" t="s">
        <v>11</v>
      </c>
      <c r="E72" s="15" t="s">
        <v>24</v>
      </c>
      <c r="F72" s="99">
        <f t="shared" si="20"/>
        <v>9720000</v>
      </c>
      <c r="G72" s="16">
        <v>46023</v>
      </c>
      <c r="H72" s="17">
        <v>46387</v>
      </c>
      <c r="I72" s="18">
        <v>810000</v>
      </c>
      <c r="J72" s="18">
        <v>810000</v>
      </c>
      <c r="K72" s="18">
        <v>810000</v>
      </c>
      <c r="L72" s="18">
        <v>810000</v>
      </c>
      <c r="M72" s="18">
        <v>810000</v>
      </c>
      <c r="N72" s="18">
        <v>810000</v>
      </c>
      <c r="O72" s="18">
        <v>810000</v>
      </c>
      <c r="P72" s="18">
        <v>810000</v>
      </c>
      <c r="Q72" s="18">
        <v>810000</v>
      </c>
      <c r="R72" s="18">
        <v>810000</v>
      </c>
      <c r="S72" s="18">
        <v>810000</v>
      </c>
      <c r="T72" s="18">
        <v>810000</v>
      </c>
      <c r="U72" s="30">
        <f t="shared" si="23"/>
        <v>9720000</v>
      </c>
      <c r="V72" s="20">
        <f t="shared" si="22"/>
        <v>10206000</v>
      </c>
      <c r="W72" s="21">
        <f t="shared" si="22"/>
        <v>10716300</v>
      </c>
      <c r="X72" s="22" t="s">
        <v>13</v>
      </c>
      <c r="Y72" s="25"/>
    </row>
    <row r="73" spans="1:25" x14ac:dyDescent="0.2">
      <c r="A73" s="32" t="s">
        <v>14</v>
      </c>
      <c r="B73" s="15" t="s">
        <v>100</v>
      </c>
      <c r="C73" s="28" t="s">
        <v>127</v>
      </c>
      <c r="D73" s="15" t="s">
        <v>11</v>
      </c>
      <c r="E73" s="15" t="s">
        <v>24</v>
      </c>
      <c r="F73" s="99">
        <f t="shared" si="20"/>
        <v>2064000</v>
      </c>
      <c r="G73" s="16">
        <v>46023</v>
      </c>
      <c r="H73" s="17">
        <v>46387</v>
      </c>
      <c r="I73" s="18">
        <v>172000</v>
      </c>
      <c r="J73" s="18">
        <v>172000</v>
      </c>
      <c r="K73" s="18">
        <v>172000</v>
      </c>
      <c r="L73" s="18">
        <v>172000</v>
      </c>
      <c r="M73" s="18">
        <v>172000</v>
      </c>
      <c r="N73" s="18">
        <v>172000</v>
      </c>
      <c r="O73" s="18">
        <v>172000</v>
      </c>
      <c r="P73" s="18">
        <v>172000</v>
      </c>
      <c r="Q73" s="18">
        <v>172000</v>
      </c>
      <c r="R73" s="18">
        <v>172000</v>
      </c>
      <c r="S73" s="18">
        <v>172000</v>
      </c>
      <c r="T73" s="18">
        <v>172000</v>
      </c>
      <c r="U73" s="30">
        <f t="shared" si="23"/>
        <v>2064000</v>
      </c>
      <c r="V73" s="20">
        <f t="shared" si="22"/>
        <v>2167200</v>
      </c>
      <c r="W73" s="21">
        <f t="shared" si="22"/>
        <v>2275560</v>
      </c>
      <c r="X73" s="22" t="s">
        <v>13</v>
      </c>
      <c r="Y73" s="25"/>
    </row>
    <row r="74" spans="1:25" x14ac:dyDescent="0.2">
      <c r="A74" s="32" t="s">
        <v>14</v>
      </c>
      <c r="B74" s="15" t="s">
        <v>100</v>
      </c>
      <c r="C74" s="28" t="s">
        <v>169</v>
      </c>
      <c r="D74" s="15" t="s">
        <v>11</v>
      </c>
      <c r="E74" s="15" t="s">
        <v>24</v>
      </c>
      <c r="F74" s="99">
        <f t="shared" si="20"/>
        <v>45864000</v>
      </c>
      <c r="G74" s="16">
        <v>46023</v>
      </c>
      <c r="H74" s="17">
        <v>46387</v>
      </c>
      <c r="I74" s="18">
        <v>3822000</v>
      </c>
      <c r="J74" s="18">
        <v>3822000</v>
      </c>
      <c r="K74" s="18">
        <v>3822000</v>
      </c>
      <c r="L74" s="18">
        <v>3822000</v>
      </c>
      <c r="M74" s="18">
        <v>3822000</v>
      </c>
      <c r="N74" s="18">
        <v>3822000</v>
      </c>
      <c r="O74" s="18">
        <v>3822000</v>
      </c>
      <c r="P74" s="18">
        <v>3822000</v>
      </c>
      <c r="Q74" s="18">
        <v>3822000</v>
      </c>
      <c r="R74" s="18">
        <v>3822000</v>
      </c>
      <c r="S74" s="18">
        <v>3822000</v>
      </c>
      <c r="T74" s="18">
        <v>3822000</v>
      </c>
      <c r="U74" s="30">
        <f t="shared" si="23"/>
        <v>45864000</v>
      </c>
      <c r="V74" s="20"/>
      <c r="W74" s="21"/>
      <c r="X74" s="22"/>
      <c r="Y74" s="25"/>
    </row>
    <row r="75" spans="1:25" x14ac:dyDescent="0.2">
      <c r="A75" s="32" t="s">
        <v>14</v>
      </c>
      <c r="B75" s="15" t="s">
        <v>100</v>
      </c>
      <c r="C75" s="28" t="s">
        <v>109</v>
      </c>
      <c r="D75" s="15" t="s">
        <v>11</v>
      </c>
      <c r="E75" s="15" t="s">
        <v>24</v>
      </c>
      <c r="F75" s="99">
        <f t="shared" si="20"/>
        <v>112248000</v>
      </c>
      <c r="G75" s="16">
        <v>46023</v>
      </c>
      <c r="H75" s="17">
        <v>46387</v>
      </c>
      <c r="I75" s="18">
        <v>9354000</v>
      </c>
      <c r="J75" s="18">
        <v>9354000</v>
      </c>
      <c r="K75" s="18">
        <v>9354000</v>
      </c>
      <c r="L75" s="18">
        <v>9354000</v>
      </c>
      <c r="M75" s="18">
        <v>9354000</v>
      </c>
      <c r="N75" s="18">
        <v>9354000</v>
      </c>
      <c r="O75" s="18">
        <v>9354000</v>
      </c>
      <c r="P75" s="18">
        <v>9354000</v>
      </c>
      <c r="Q75" s="18">
        <v>9354000</v>
      </c>
      <c r="R75" s="18">
        <v>9354000</v>
      </c>
      <c r="S75" s="18">
        <v>9354000</v>
      </c>
      <c r="T75" s="18">
        <v>9354000</v>
      </c>
      <c r="U75" s="30">
        <f t="shared" si="23"/>
        <v>112248000</v>
      </c>
      <c r="V75" s="20">
        <f t="shared" ref="V75:W90" si="24">U75*1.05</f>
        <v>117860400</v>
      </c>
      <c r="W75" s="21">
        <f t="shared" si="24"/>
        <v>123753420</v>
      </c>
      <c r="X75" s="22" t="s">
        <v>13</v>
      </c>
      <c r="Y75" s="25"/>
    </row>
    <row r="76" spans="1:25" x14ac:dyDescent="0.2">
      <c r="A76" s="32" t="s">
        <v>14</v>
      </c>
      <c r="B76" s="15" t="s">
        <v>100</v>
      </c>
      <c r="C76" s="28" t="s">
        <v>110</v>
      </c>
      <c r="D76" s="15" t="s">
        <v>11</v>
      </c>
      <c r="E76" s="15" t="s">
        <v>24</v>
      </c>
      <c r="F76" s="99">
        <f t="shared" si="20"/>
        <v>22786200</v>
      </c>
      <c r="G76" s="16">
        <v>46023</v>
      </c>
      <c r="H76" s="17">
        <v>46387</v>
      </c>
      <c r="I76" s="18">
        <v>1898850</v>
      </c>
      <c r="J76" s="18">
        <v>1898850</v>
      </c>
      <c r="K76" s="18">
        <v>1898850</v>
      </c>
      <c r="L76" s="18">
        <v>1898850</v>
      </c>
      <c r="M76" s="18">
        <v>1898850</v>
      </c>
      <c r="N76" s="18">
        <v>1898850</v>
      </c>
      <c r="O76" s="18">
        <v>1898850</v>
      </c>
      <c r="P76" s="18">
        <v>1898850</v>
      </c>
      <c r="Q76" s="18">
        <v>1898850</v>
      </c>
      <c r="R76" s="18">
        <v>1898850</v>
      </c>
      <c r="S76" s="18">
        <v>1898850</v>
      </c>
      <c r="T76" s="18">
        <v>1898850</v>
      </c>
      <c r="U76" s="30">
        <f t="shared" si="23"/>
        <v>22786200</v>
      </c>
      <c r="V76" s="20">
        <f t="shared" si="24"/>
        <v>23925510</v>
      </c>
      <c r="W76" s="21">
        <f t="shared" si="24"/>
        <v>25121785.5</v>
      </c>
      <c r="X76" s="22" t="s">
        <v>13</v>
      </c>
      <c r="Y76" s="25"/>
    </row>
    <row r="77" spans="1:25" x14ac:dyDescent="0.2">
      <c r="A77" s="32" t="s">
        <v>14</v>
      </c>
      <c r="B77" s="15" t="s">
        <v>100</v>
      </c>
      <c r="C77" s="28" t="s">
        <v>111</v>
      </c>
      <c r="D77" s="15" t="s">
        <v>11</v>
      </c>
      <c r="E77" s="15" t="s">
        <v>24</v>
      </c>
      <c r="F77" s="99">
        <f t="shared" si="20"/>
        <v>37416000</v>
      </c>
      <c r="G77" s="16">
        <v>46023</v>
      </c>
      <c r="H77" s="17">
        <v>46387</v>
      </c>
      <c r="I77" s="18">
        <v>3118000</v>
      </c>
      <c r="J77" s="18">
        <v>3118000</v>
      </c>
      <c r="K77" s="18">
        <v>3118000</v>
      </c>
      <c r="L77" s="18">
        <v>3118000</v>
      </c>
      <c r="M77" s="18">
        <v>3118000</v>
      </c>
      <c r="N77" s="18">
        <v>3118000</v>
      </c>
      <c r="O77" s="18">
        <v>3118000</v>
      </c>
      <c r="P77" s="18">
        <v>3118000</v>
      </c>
      <c r="Q77" s="18">
        <v>3118000</v>
      </c>
      <c r="R77" s="18">
        <v>3118000</v>
      </c>
      <c r="S77" s="18">
        <v>3118000</v>
      </c>
      <c r="T77" s="18">
        <v>3118000</v>
      </c>
      <c r="U77" s="30">
        <f t="shared" si="23"/>
        <v>37416000</v>
      </c>
      <c r="V77" s="20">
        <f t="shared" si="24"/>
        <v>39286800</v>
      </c>
      <c r="W77" s="21">
        <f t="shared" si="24"/>
        <v>41251140</v>
      </c>
      <c r="X77" s="22" t="s">
        <v>13</v>
      </c>
      <c r="Y77" s="25"/>
    </row>
    <row r="78" spans="1:25" s="2" customFormat="1" ht="36.75" customHeight="1" x14ac:dyDescent="0.25">
      <c r="A78" s="94" t="s">
        <v>51</v>
      </c>
      <c r="B78" s="15" t="s">
        <v>55</v>
      </c>
      <c r="C78" s="13" t="s">
        <v>56</v>
      </c>
      <c r="D78" s="15" t="s">
        <v>11</v>
      </c>
      <c r="E78" s="13" t="s">
        <v>25</v>
      </c>
      <c r="F78" s="99">
        <f>U78</f>
        <v>7000000</v>
      </c>
      <c r="G78" s="16">
        <v>46023</v>
      </c>
      <c r="H78" s="17">
        <v>46387</v>
      </c>
      <c r="I78" s="18">
        <v>0</v>
      </c>
      <c r="J78" s="18">
        <v>0</v>
      </c>
      <c r="K78" s="18">
        <v>1000000</v>
      </c>
      <c r="L78" s="18">
        <v>0</v>
      </c>
      <c r="M78" s="18">
        <v>1500000</v>
      </c>
      <c r="N78" s="18">
        <v>0</v>
      </c>
      <c r="O78" s="18">
        <v>1500000</v>
      </c>
      <c r="P78" s="18">
        <v>0</v>
      </c>
      <c r="Q78" s="18">
        <v>1500000</v>
      </c>
      <c r="R78" s="18">
        <v>0</v>
      </c>
      <c r="S78" s="18">
        <v>1500000</v>
      </c>
      <c r="T78" s="18">
        <v>0</v>
      </c>
      <c r="U78" s="30">
        <f t="shared" ref="U78:U101" si="25">SUM(I78:T78)</f>
        <v>7000000</v>
      </c>
      <c r="V78" s="20">
        <f t="shared" si="24"/>
        <v>7350000</v>
      </c>
      <c r="W78" s="21">
        <f t="shared" si="24"/>
        <v>7717500</v>
      </c>
      <c r="X78" s="22" t="s">
        <v>13</v>
      </c>
      <c r="Y78" s="26"/>
    </row>
    <row r="79" spans="1:25" s="2" customFormat="1" ht="24" x14ac:dyDescent="0.25">
      <c r="A79" s="94" t="s">
        <v>51</v>
      </c>
      <c r="B79" s="15" t="s">
        <v>57</v>
      </c>
      <c r="C79" s="13" t="s">
        <v>78</v>
      </c>
      <c r="D79" s="13" t="s">
        <v>20</v>
      </c>
      <c r="E79" s="13" t="s">
        <v>25</v>
      </c>
      <c r="F79" s="99">
        <f t="shared" ref="F79" si="26">U79</f>
        <v>16200000</v>
      </c>
      <c r="G79" s="16">
        <v>46023</v>
      </c>
      <c r="H79" s="17">
        <v>46387</v>
      </c>
      <c r="I79" s="18">
        <v>800000</v>
      </c>
      <c r="J79" s="18">
        <v>0</v>
      </c>
      <c r="K79" s="18">
        <v>0</v>
      </c>
      <c r="L79" s="18">
        <v>0</v>
      </c>
      <c r="M79" s="18">
        <v>2400000</v>
      </c>
      <c r="N79" s="18">
        <v>0</v>
      </c>
      <c r="O79" s="18">
        <v>0</v>
      </c>
      <c r="P79" s="18">
        <v>0</v>
      </c>
      <c r="Q79" s="18">
        <v>0</v>
      </c>
      <c r="R79" s="18">
        <v>0</v>
      </c>
      <c r="S79" s="18">
        <v>0</v>
      </c>
      <c r="T79" s="18">
        <v>13000000</v>
      </c>
      <c r="U79" s="30">
        <f t="shared" si="25"/>
        <v>16200000</v>
      </c>
      <c r="V79" s="20">
        <f t="shared" si="24"/>
        <v>17010000</v>
      </c>
      <c r="W79" s="21">
        <f t="shared" si="24"/>
        <v>17860500</v>
      </c>
      <c r="X79" s="22" t="s">
        <v>13</v>
      </c>
      <c r="Y79" s="26"/>
    </row>
    <row r="80" spans="1:25" s="2" customFormat="1" ht="24" x14ac:dyDescent="0.25">
      <c r="A80" s="94" t="s">
        <v>51</v>
      </c>
      <c r="B80" s="15" t="s">
        <v>79</v>
      </c>
      <c r="C80" s="13" t="s">
        <v>153</v>
      </c>
      <c r="D80" s="15" t="s">
        <v>11</v>
      </c>
      <c r="E80" s="13" t="s">
        <v>25</v>
      </c>
      <c r="F80" s="99">
        <f t="shared" ref="F80:F121" si="27">U80</f>
        <v>5200000</v>
      </c>
      <c r="G80" s="16">
        <v>46023</v>
      </c>
      <c r="H80" s="17">
        <v>46387</v>
      </c>
      <c r="I80" s="18">
        <v>0</v>
      </c>
      <c r="J80" s="18">
        <v>0</v>
      </c>
      <c r="K80" s="18">
        <v>0</v>
      </c>
      <c r="L80" s="18">
        <v>400000</v>
      </c>
      <c r="M80" s="18">
        <v>0</v>
      </c>
      <c r="N80" s="18">
        <v>0</v>
      </c>
      <c r="O80" s="18">
        <v>2000000</v>
      </c>
      <c r="P80" s="18">
        <v>400000</v>
      </c>
      <c r="Q80" s="18">
        <v>0</v>
      </c>
      <c r="R80" s="18">
        <v>0</v>
      </c>
      <c r="S80" s="18">
        <v>2000000</v>
      </c>
      <c r="T80" s="18">
        <v>400000</v>
      </c>
      <c r="U80" s="30">
        <f t="shared" si="25"/>
        <v>5200000</v>
      </c>
      <c r="V80" s="20">
        <f t="shared" si="24"/>
        <v>5460000</v>
      </c>
      <c r="W80" s="21">
        <f t="shared" si="24"/>
        <v>5733000</v>
      </c>
      <c r="X80" s="22" t="s">
        <v>13</v>
      </c>
      <c r="Y80" s="26"/>
    </row>
    <row r="81" spans="1:25" s="2" customFormat="1" ht="51" customHeight="1" x14ac:dyDescent="0.25">
      <c r="A81" s="94" t="s">
        <v>51</v>
      </c>
      <c r="B81" s="15" t="s">
        <v>192</v>
      </c>
      <c r="C81" s="13" t="s">
        <v>194</v>
      </c>
      <c r="D81" s="15" t="s">
        <v>11</v>
      </c>
      <c r="E81" s="13" t="s">
        <v>25</v>
      </c>
      <c r="F81" s="99">
        <f t="shared" si="27"/>
        <v>25608000</v>
      </c>
      <c r="G81" s="16">
        <v>46023</v>
      </c>
      <c r="H81" s="17">
        <v>46387</v>
      </c>
      <c r="I81" s="18">
        <v>2134000</v>
      </c>
      <c r="J81" s="18">
        <v>2134000</v>
      </c>
      <c r="K81" s="18">
        <v>2134000</v>
      </c>
      <c r="L81" s="18">
        <v>2134000</v>
      </c>
      <c r="M81" s="18">
        <v>2134000</v>
      </c>
      <c r="N81" s="18">
        <v>2134000</v>
      </c>
      <c r="O81" s="18">
        <v>2134000</v>
      </c>
      <c r="P81" s="18">
        <v>2134000</v>
      </c>
      <c r="Q81" s="18">
        <v>2134000</v>
      </c>
      <c r="R81" s="18">
        <v>2134000</v>
      </c>
      <c r="S81" s="18">
        <v>2134000</v>
      </c>
      <c r="T81" s="18">
        <v>2134000</v>
      </c>
      <c r="U81" s="30">
        <f t="shared" si="25"/>
        <v>25608000</v>
      </c>
      <c r="V81" s="20">
        <f t="shared" si="24"/>
        <v>26888400</v>
      </c>
      <c r="W81" s="21">
        <f t="shared" si="24"/>
        <v>28232820</v>
      </c>
      <c r="X81" s="22" t="s">
        <v>13</v>
      </c>
      <c r="Y81" s="26"/>
    </row>
    <row r="82" spans="1:25" s="2" customFormat="1" ht="24" x14ac:dyDescent="0.25">
      <c r="A82" s="94" t="s">
        <v>51</v>
      </c>
      <c r="B82" s="15" t="s">
        <v>86</v>
      </c>
      <c r="C82" s="13" t="s">
        <v>181</v>
      </c>
      <c r="D82" s="15" t="s">
        <v>11</v>
      </c>
      <c r="E82" s="13" t="s">
        <v>25</v>
      </c>
      <c r="F82" s="99">
        <f t="shared" si="27"/>
        <v>5250000</v>
      </c>
      <c r="G82" s="16">
        <v>46023</v>
      </c>
      <c r="H82" s="17">
        <v>46387</v>
      </c>
      <c r="I82" s="18">
        <v>0</v>
      </c>
      <c r="J82" s="18">
        <v>0</v>
      </c>
      <c r="K82" s="18">
        <v>1200000</v>
      </c>
      <c r="L82" s="18">
        <v>950000</v>
      </c>
      <c r="M82" s="18">
        <v>0</v>
      </c>
      <c r="N82" s="18">
        <v>0</v>
      </c>
      <c r="O82" s="18">
        <v>0</v>
      </c>
      <c r="P82" s="18">
        <v>950000</v>
      </c>
      <c r="Q82" s="18">
        <v>0</v>
      </c>
      <c r="R82" s="18">
        <v>0</v>
      </c>
      <c r="S82" s="18">
        <v>1200000</v>
      </c>
      <c r="T82" s="18">
        <v>950000</v>
      </c>
      <c r="U82" s="30">
        <f t="shared" si="25"/>
        <v>5250000</v>
      </c>
      <c r="V82" s="20">
        <f t="shared" si="24"/>
        <v>5512500</v>
      </c>
      <c r="W82" s="21">
        <f t="shared" si="24"/>
        <v>5788125</v>
      </c>
      <c r="X82" s="22" t="s">
        <v>13</v>
      </c>
      <c r="Y82" s="26"/>
    </row>
    <row r="83" spans="1:25" s="2" customFormat="1" x14ac:dyDescent="0.25">
      <c r="A83" s="94" t="s">
        <v>51</v>
      </c>
      <c r="B83" s="15" t="s">
        <v>23</v>
      </c>
      <c r="C83" s="13" t="s">
        <v>191</v>
      </c>
      <c r="D83" s="15" t="s">
        <v>20</v>
      </c>
      <c r="E83" s="13" t="s">
        <v>25</v>
      </c>
      <c r="F83" s="99">
        <f t="shared" si="27"/>
        <v>13000000</v>
      </c>
      <c r="G83" s="16">
        <v>46023</v>
      </c>
      <c r="H83" s="17">
        <v>46387</v>
      </c>
      <c r="I83" s="18">
        <v>0</v>
      </c>
      <c r="J83" s="18">
        <v>0</v>
      </c>
      <c r="K83" s="18">
        <v>0</v>
      </c>
      <c r="L83" s="18">
        <v>0</v>
      </c>
      <c r="M83" s="18">
        <v>6500000</v>
      </c>
      <c r="N83" s="18">
        <v>6500000</v>
      </c>
      <c r="O83" s="18">
        <v>0</v>
      </c>
      <c r="P83" s="18">
        <v>0</v>
      </c>
      <c r="Q83" s="18">
        <v>0</v>
      </c>
      <c r="R83" s="18">
        <v>0</v>
      </c>
      <c r="S83" s="18">
        <v>0</v>
      </c>
      <c r="T83" s="18">
        <v>0</v>
      </c>
      <c r="U83" s="30">
        <f t="shared" ref="U83" si="28">SUM(I83:T83)</f>
        <v>13000000</v>
      </c>
      <c r="V83" s="20">
        <f t="shared" si="24"/>
        <v>13650000</v>
      </c>
      <c r="W83" s="21">
        <f t="shared" si="24"/>
        <v>14332500</v>
      </c>
      <c r="X83" s="22" t="s">
        <v>13</v>
      </c>
      <c r="Y83" s="26"/>
    </row>
    <row r="84" spans="1:25" s="2" customFormat="1" ht="24" x14ac:dyDescent="0.25">
      <c r="A84" s="94" t="s">
        <v>51</v>
      </c>
      <c r="B84" s="15" t="s">
        <v>23</v>
      </c>
      <c r="C84" s="13" t="s">
        <v>150</v>
      </c>
      <c r="D84" s="15" t="s">
        <v>11</v>
      </c>
      <c r="E84" s="13" t="s">
        <v>25</v>
      </c>
      <c r="F84" s="99">
        <f t="shared" si="27"/>
        <v>16830000</v>
      </c>
      <c r="G84" s="16">
        <v>46023</v>
      </c>
      <c r="H84" s="17">
        <v>46387</v>
      </c>
      <c r="I84" s="18">
        <v>1400000</v>
      </c>
      <c r="J84" s="18">
        <v>1400000</v>
      </c>
      <c r="K84" s="18">
        <v>1400000</v>
      </c>
      <c r="L84" s="18">
        <v>1430000</v>
      </c>
      <c r="M84" s="18">
        <v>1400000</v>
      </c>
      <c r="N84" s="18">
        <v>1400000</v>
      </c>
      <c r="O84" s="18">
        <v>1400000</v>
      </c>
      <c r="P84" s="18">
        <v>1400000</v>
      </c>
      <c r="Q84" s="18">
        <v>1400000</v>
      </c>
      <c r="R84" s="18">
        <v>1400000</v>
      </c>
      <c r="S84" s="18">
        <v>1400000</v>
      </c>
      <c r="T84" s="18">
        <v>1400000</v>
      </c>
      <c r="U84" s="30">
        <f t="shared" si="25"/>
        <v>16830000</v>
      </c>
      <c r="V84" s="20">
        <f t="shared" si="24"/>
        <v>17671500</v>
      </c>
      <c r="W84" s="21">
        <f t="shared" si="24"/>
        <v>18555075</v>
      </c>
      <c r="X84" s="22" t="s">
        <v>13</v>
      </c>
      <c r="Y84" s="26"/>
    </row>
    <row r="85" spans="1:25" s="2" customFormat="1" x14ac:dyDescent="0.25">
      <c r="A85" s="94" t="s">
        <v>51</v>
      </c>
      <c r="B85" s="15" t="s">
        <v>76</v>
      </c>
      <c r="C85" s="13" t="s">
        <v>77</v>
      </c>
      <c r="D85" s="15" t="s">
        <v>11</v>
      </c>
      <c r="E85" s="13" t="s">
        <v>24</v>
      </c>
      <c r="F85" s="99">
        <f t="shared" si="27"/>
        <v>127000000</v>
      </c>
      <c r="G85" s="16">
        <v>46023</v>
      </c>
      <c r="H85" s="17">
        <v>46387</v>
      </c>
      <c r="I85" s="18">
        <v>0</v>
      </c>
      <c r="J85" s="18">
        <v>25000000</v>
      </c>
      <c r="K85" s="18">
        <v>12000000</v>
      </c>
      <c r="L85" s="18">
        <v>10000000</v>
      </c>
      <c r="M85" s="18">
        <v>10000000</v>
      </c>
      <c r="N85" s="18">
        <v>10000000</v>
      </c>
      <c r="O85" s="18">
        <v>10000000</v>
      </c>
      <c r="P85" s="18">
        <v>10000000</v>
      </c>
      <c r="Q85" s="18">
        <v>10000000</v>
      </c>
      <c r="R85" s="18">
        <v>10000000</v>
      </c>
      <c r="S85" s="18">
        <v>10000000</v>
      </c>
      <c r="T85" s="18">
        <v>10000000</v>
      </c>
      <c r="U85" s="30">
        <f t="shared" si="25"/>
        <v>127000000</v>
      </c>
      <c r="V85" s="20">
        <f t="shared" si="24"/>
        <v>133350000</v>
      </c>
      <c r="W85" s="21">
        <f t="shared" si="24"/>
        <v>140017500</v>
      </c>
      <c r="X85" s="22" t="s">
        <v>13</v>
      </c>
      <c r="Y85" s="26"/>
    </row>
    <row r="86" spans="1:25" s="2" customFormat="1" ht="26.25" customHeight="1" x14ac:dyDescent="0.25">
      <c r="A86" s="95" t="s">
        <v>51</v>
      </c>
      <c r="B86" s="13" t="s">
        <v>70</v>
      </c>
      <c r="C86" s="13" t="s">
        <v>71</v>
      </c>
      <c r="D86" s="15" t="s">
        <v>11</v>
      </c>
      <c r="E86" s="13" t="s">
        <v>24</v>
      </c>
      <c r="F86" s="99">
        <f t="shared" si="27"/>
        <v>138000000</v>
      </c>
      <c r="G86" s="16">
        <v>46023</v>
      </c>
      <c r="H86" s="17">
        <v>46387</v>
      </c>
      <c r="I86" s="18">
        <v>11500000</v>
      </c>
      <c r="J86" s="18">
        <v>11500000</v>
      </c>
      <c r="K86" s="18">
        <v>11500000</v>
      </c>
      <c r="L86" s="18">
        <v>11500000</v>
      </c>
      <c r="M86" s="18">
        <v>11500000</v>
      </c>
      <c r="N86" s="18">
        <v>11500000</v>
      </c>
      <c r="O86" s="18">
        <v>11500000</v>
      </c>
      <c r="P86" s="18">
        <v>11500000</v>
      </c>
      <c r="Q86" s="18">
        <v>11500000</v>
      </c>
      <c r="R86" s="18">
        <v>11500000</v>
      </c>
      <c r="S86" s="18">
        <v>11500000</v>
      </c>
      <c r="T86" s="18">
        <v>11500000</v>
      </c>
      <c r="U86" s="30">
        <f t="shared" si="25"/>
        <v>138000000</v>
      </c>
      <c r="V86" s="20">
        <f t="shared" si="24"/>
        <v>144900000</v>
      </c>
      <c r="W86" s="21">
        <f t="shared" si="24"/>
        <v>152145000</v>
      </c>
      <c r="X86" s="22" t="s">
        <v>13</v>
      </c>
      <c r="Y86" s="26"/>
    </row>
    <row r="87" spans="1:25" s="2" customFormat="1" x14ac:dyDescent="0.25">
      <c r="A87" s="94" t="s">
        <v>51</v>
      </c>
      <c r="B87" s="15" t="s">
        <v>123</v>
      </c>
      <c r="C87" s="13" t="s">
        <v>185</v>
      </c>
      <c r="D87" s="15" t="s">
        <v>11</v>
      </c>
      <c r="E87" s="13" t="s">
        <v>25</v>
      </c>
      <c r="F87" s="99">
        <f t="shared" si="27"/>
        <v>8000000</v>
      </c>
      <c r="G87" s="16">
        <v>46023</v>
      </c>
      <c r="H87" s="17">
        <v>46387</v>
      </c>
      <c r="I87" s="18">
        <v>0</v>
      </c>
      <c r="J87" s="18">
        <v>0</v>
      </c>
      <c r="K87" s="18">
        <v>800000</v>
      </c>
      <c r="L87" s="18">
        <v>800000</v>
      </c>
      <c r="M87" s="18">
        <v>800000</v>
      </c>
      <c r="N87" s="18">
        <v>800000</v>
      </c>
      <c r="O87" s="18">
        <v>800000</v>
      </c>
      <c r="P87" s="18">
        <v>800000</v>
      </c>
      <c r="Q87" s="18">
        <v>800000</v>
      </c>
      <c r="R87" s="18">
        <v>800000</v>
      </c>
      <c r="S87" s="18">
        <v>800000</v>
      </c>
      <c r="T87" s="18">
        <v>800000</v>
      </c>
      <c r="U87" s="30">
        <f t="shared" si="25"/>
        <v>8000000</v>
      </c>
      <c r="V87" s="20">
        <f t="shared" si="24"/>
        <v>8400000</v>
      </c>
      <c r="W87" s="21">
        <f t="shared" si="24"/>
        <v>8820000</v>
      </c>
      <c r="X87" s="22" t="s">
        <v>13</v>
      </c>
      <c r="Y87" s="23"/>
    </row>
    <row r="88" spans="1:25" s="2" customFormat="1" x14ac:dyDescent="0.25">
      <c r="A88" s="94" t="s">
        <v>51</v>
      </c>
      <c r="B88" s="13" t="s">
        <v>57</v>
      </c>
      <c r="C88" s="13" t="s">
        <v>65</v>
      </c>
      <c r="D88" s="15" t="s">
        <v>11</v>
      </c>
      <c r="E88" s="13" t="s">
        <v>25</v>
      </c>
      <c r="F88" s="99">
        <f t="shared" si="27"/>
        <v>1200000</v>
      </c>
      <c r="G88" s="16">
        <v>46023</v>
      </c>
      <c r="H88" s="17">
        <v>46387</v>
      </c>
      <c r="I88" s="18">
        <v>100000</v>
      </c>
      <c r="J88" s="18">
        <v>100000</v>
      </c>
      <c r="K88" s="18">
        <v>100000</v>
      </c>
      <c r="L88" s="18">
        <v>100000</v>
      </c>
      <c r="M88" s="18">
        <v>100000</v>
      </c>
      <c r="N88" s="18">
        <v>100000</v>
      </c>
      <c r="O88" s="18">
        <v>100000</v>
      </c>
      <c r="P88" s="18">
        <v>100000</v>
      </c>
      <c r="Q88" s="18">
        <v>100000</v>
      </c>
      <c r="R88" s="18">
        <v>100000</v>
      </c>
      <c r="S88" s="18">
        <v>100000</v>
      </c>
      <c r="T88" s="18">
        <v>100000</v>
      </c>
      <c r="U88" s="30">
        <f t="shared" si="25"/>
        <v>1200000</v>
      </c>
      <c r="V88" s="20">
        <f t="shared" si="24"/>
        <v>1260000</v>
      </c>
      <c r="W88" s="21">
        <f t="shared" si="24"/>
        <v>1323000</v>
      </c>
      <c r="X88" s="22" t="s">
        <v>13</v>
      </c>
      <c r="Y88" s="27"/>
    </row>
    <row r="89" spans="1:25" s="2" customFormat="1" ht="24" x14ac:dyDescent="0.25">
      <c r="A89" s="94" t="s">
        <v>51</v>
      </c>
      <c r="B89" s="13" t="s">
        <v>57</v>
      </c>
      <c r="C89" s="13" t="s">
        <v>66</v>
      </c>
      <c r="D89" s="15" t="s">
        <v>11</v>
      </c>
      <c r="E89" s="13" t="s">
        <v>25</v>
      </c>
      <c r="F89" s="99">
        <f t="shared" si="27"/>
        <v>24000000</v>
      </c>
      <c r="G89" s="16">
        <v>46023</v>
      </c>
      <c r="H89" s="17">
        <v>46387</v>
      </c>
      <c r="I89" s="18">
        <v>2000000</v>
      </c>
      <c r="J89" s="18">
        <v>2000000</v>
      </c>
      <c r="K89" s="18">
        <v>2000000</v>
      </c>
      <c r="L89" s="18">
        <v>2000000</v>
      </c>
      <c r="M89" s="18">
        <v>2000000</v>
      </c>
      <c r="N89" s="18">
        <v>2000000</v>
      </c>
      <c r="O89" s="18">
        <v>2000000</v>
      </c>
      <c r="P89" s="18">
        <v>2000000</v>
      </c>
      <c r="Q89" s="18">
        <v>2000000</v>
      </c>
      <c r="R89" s="18">
        <v>2000000</v>
      </c>
      <c r="S89" s="18">
        <v>2000000</v>
      </c>
      <c r="T89" s="18">
        <v>2000000</v>
      </c>
      <c r="U89" s="30">
        <f t="shared" si="25"/>
        <v>24000000</v>
      </c>
      <c r="V89" s="20">
        <f t="shared" si="24"/>
        <v>25200000</v>
      </c>
      <c r="W89" s="21">
        <f t="shared" si="24"/>
        <v>26460000</v>
      </c>
      <c r="X89" s="22" t="s">
        <v>13</v>
      </c>
      <c r="Y89" s="27"/>
    </row>
    <row r="90" spans="1:25" s="2" customFormat="1" ht="24" x14ac:dyDescent="0.25">
      <c r="A90" s="94" t="s">
        <v>51</v>
      </c>
      <c r="B90" s="15" t="s">
        <v>57</v>
      </c>
      <c r="C90" s="13" t="s">
        <v>58</v>
      </c>
      <c r="D90" s="13" t="s">
        <v>43</v>
      </c>
      <c r="E90" s="13" t="s">
        <v>25</v>
      </c>
      <c r="F90" s="99">
        <f t="shared" si="27"/>
        <v>1200000</v>
      </c>
      <c r="G90" s="16">
        <v>46023</v>
      </c>
      <c r="H90" s="17">
        <v>46387</v>
      </c>
      <c r="I90" s="18">
        <v>100000</v>
      </c>
      <c r="J90" s="18">
        <v>100000</v>
      </c>
      <c r="K90" s="18">
        <v>100000</v>
      </c>
      <c r="L90" s="18">
        <v>100000</v>
      </c>
      <c r="M90" s="18">
        <v>100000</v>
      </c>
      <c r="N90" s="18">
        <v>100000</v>
      </c>
      <c r="O90" s="18">
        <v>100000</v>
      </c>
      <c r="P90" s="18">
        <v>100000</v>
      </c>
      <c r="Q90" s="18">
        <v>100000</v>
      </c>
      <c r="R90" s="18">
        <v>100000</v>
      </c>
      <c r="S90" s="18">
        <v>100000</v>
      </c>
      <c r="T90" s="18">
        <v>100000</v>
      </c>
      <c r="U90" s="30">
        <f t="shared" si="25"/>
        <v>1200000</v>
      </c>
      <c r="V90" s="20">
        <f t="shared" si="24"/>
        <v>1260000</v>
      </c>
      <c r="W90" s="21">
        <f t="shared" si="24"/>
        <v>1323000</v>
      </c>
      <c r="X90" s="22" t="s">
        <v>13</v>
      </c>
      <c r="Y90" s="27"/>
    </row>
    <row r="91" spans="1:25" s="2" customFormat="1" x14ac:dyDescent="0.25">
      <c r="A91" s="94" t="s">
        <v>51</v>
      </c>
      <c r="B91" s="15" t="s">
        <v>81</v>
      </c>
      <c r="C91" s="13" t="s">
        <v>82</v>
      </c>
      <c r="D91" s="15" t="s">
        <v>11</v>
      </c>
      <c r="E91" s="13" t="s">
        <v>24</v>
      </c>
      <c r="F91" s="99">
        <f t="shared" si="27"/>
        <v>6000000</v>
      </c>
      <c r="G91" s="16">
        <v>46023</v>
      </c>
      <c r="H91" s="17">
        <v>46387</v>
      </c>
      <c r="I91" s="18">
        <v>2000000</v>
      </c>
      <c r="J91" s="18">
        <v>2000000</v>
      </c>
      <c r="K91" s="18">
        <v>0</v>
      </c>
      <c r="L91" s="18">
        <v>0</v>
      </c>
      <c r="M91" s="18">
        <v>0</v>
      </c>
      <c r="N91" s="18">
        <v>0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2000000</v>
      </c>
      <c r="U91" s="30">
        <f t="shared" si="25"/>
        <v>6000000</v>
      </c>
      <c r="V91" s="20">
        <f t="shared" ref="V91:W110" si="29">U91*1.05</f>
        <v>6300000</v>
      </c>
      <c r="W91" s="21">
        <f t="shared" si="29"/>
        <v>6615000</v>
      </c>
      <c r="X91" s="22" t="s">
        <v>13</v>
      </c>
      <c r="Y91" s="27"/>
    </row>
    <row r="92" spans="1:25" s="2" customFormat="1" ht="25.5" customHeight="1" x14ac:dyDescent="0.25">
      <c r="A92" s="95" t="s">
        <v>51</v>
      </c>
      <c r="B92" s="13" t="s">
        <v>57</v>
      </c>
      <c r="C92" s="13" t="s">
        <v>67</v>
      </c>
      <c r="D92" s="15" t="s">
        <v>11</v>
      </c>
      <c r="E92" s="13" t="s">
        <v>25</v>
      </c>
      <c r="F92" s="99">
        <f t="shared" si="27"/>
        <v>4200000</v>
      </c>
      <c r="G92" s="16">
        <v>46023</v>
      </c>
      <c r="H92" s="17">
        <v>46387</v>
      </c>
      <c r="I92" s="18">
        <v>350000</v>
      </c>
      <c r="J92" s="18">
        <v>350000</v>
      </c>
      <c r="K92" s="18">
        <v>350000</v>
      </c>
      <c r="L92" s="18">
        <v>350000</v>
      </c>
      <c r="M92" s="18">
        <v>350000</v>
      </c>
      <c r="N92" s="18">
        <v>350000</v>
      </c>
      <c r="O92" s="18">
        <v>350000</v>
      </c>
      <c r="P92" s="18">
        <v>350000</v>
      </c>
      <c r="Q92" s="18">
        <v>350000</v>
      </c>
      <c r="R92" s="18">
        <v>350000</v>
      </c>
      <c r="S92" s="18">
        <v>350000</v>
      </c>
      <c r="T92" s="18">
        <v>350000</v>
      </c>
      <c r="U92" s="30">
        <f t="shared" si="25"/>
        <v>4200000</v>
      </c>
      <c r="V92" s="20">
        <f t="shared" si="29"/>
        <v>4410000</v>
      </c>
      <c r="W92" s="21">
        <f t="shared" si="29"/>
        <v>4630500</v>
      </c>
      <c r="X92" s="22" t="s">
        <v>13</v>
      </c>
      <c r="Y92" s="26"/>
    </row>
    <row r="93" spans="1:25" s="2" customFormat="1" ht="18.75" customHeight="1" x14ac:dyDescent="0.25">
      <c r="A93" s="95" t="s">
        <v>51</v>
      </c>
      <c r="B93" s="13" t="s">
        <v>68</v>
      </c>
      <c r="C93" s="13" t="s">
        <v>69</v>
      </c>
      <c r="D93" s="15" t="s">
        <v>11</v>
      </c>
      <c r="E93" s="13" t="s">
        <v>25</v>
      </c>
      <c r="F93" s="99">
        <f t="shared" si="27"/>
        <v>10000000</v>
      </c>
      <c r="G93" s="16">
        <v>46023</v>
      </c>
      <c r="H93" s="17">
        <v>46387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0</v>
      </c>
      <c r="O93" s="18">
        <v>0</v>
      </c>
      <c r="P93" s="18">
        <v>0</v>
      </c>
      <c r="Q93" s="18">
        <v>2000000</v>
      </c>
      <c r="R93" s="18">
        <v>8000000</v>
      </c>
      <c r="S93" s="18">
        <v>0</v>
      </c>
      <c r="T93" s="18">
        <v>0</v>
      </c>
      <c r="U93" s="30">
        <f t="shared" si="25"/>
        <v>10000000</v>
      </c>
      <c r="V93" s="20">
        <f t="shared" si="29"/>
        <v>10500000</v>
      </c>
      <c r="W93" s="21">
        <f t="shared" si="29"/>
        <v>11025000</v>
      </c>
      <c r="X93" s="22" t="s">
        <v>13</v>
      </c>
      <c r="Y93" s="26"/>
    </row>
    <row r="94" spans="1:25" s="2" customFormat="1" x14ac:dyDescent="0.25">
      <c r="A94" s="94" t="s">
        <v>115</v>
      </c>
      <c r="B94" s="13" t="s">
        <v>124</v>
      </c>
      <c r="C94" s="13" t="s">
        <v>125</v>
      </c>
      <c r="D94" s="15" t="s">
        <v>11</v>
      </c>
      <c r="E94" s="13" t="s">
        <v>25</v>
      </c>
      <c r="F94" s="99">
        <f t="shared" si="27"/>
        <v>600000</v>
      </c>
      <c r="G94" s="16">
        <v>46023</v>
      </c>
      <c r="H94" s="17">
        <v>46387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600000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30">
        <f t="shared" si="25"/>
        <v>600000</v>
      </c>
      <c r="V94" s="20">
        <f t="shared" si="29"/>
        <v>630000</v>
      </c>
      <c r="W94" s="21">
        <f t="shared" si="29"/>
        <v>661500</v>
      </c>
      <c r="X94" s="22" t="s">
        <v>13</v>
      </c>
      <c r="Y94" s="23"/>
    </row>
    <row r="95" spans="1:25" s="2" customFormat="1" ht="22.5" customHeight="1" x14ac:dyDescent="0.25">
      <c r="A95" s="94" t="s">
        <v>51</v>
      </c>
      <c r="B95" s="15" t="s">
        <v>95</v>
      </c>
      <c r="C95" s="13" t="s">
        <v>96</v>
      </c>
      <c r="D95" s="13" t="s">
        <v>43</v>
      </c>
      <c r="E95" s="13" t="s">
        <v>25</v>
      </c>
      <c r="F95" s="99">
        <f t="shared" si="27"/>
        <v>3000000</v>
      </c>
      <c r="G95" s="16">
        <v>46023</v>
      </c>
      <c r="H95" s="17">
        <v>46387</v>
      </c>
      <c r="I95" s="18">
        <v>0</v>
      </c>
      <c r="J95" s="18">
        <v>0</v>
      </c>
      <c r="K95" s="18">
        <v>0</v>
      </c>
      <c r="L95" s="18">
        <v>3000000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30">
        <f t="shared" si="25"/>
        <v>3000000</v>
      </c>
      <c r="V95" s="20">
        <f t="shared" si="29"/>
        <v>3150000</v>
      </c>
      <c r="W95" s="21">
        <f t="shared" si="29"/>
        <v>3307500</v>
      </c>
      <c r="X95" s="22" t="s">
        <v>13</v>
      </c>
      <c r="Y95" s="27"/>
    </row>
    <row r="96" spans="1:25" s="2" customFormat="1" x14ac:dyDescent="0.25">
      <c r="A96" s="94" t="s">
        <v>51</v>
      </c>
      <c r="B96" s="15" t="s">
        <v>97</v>
      </c>
      <c r="C96" s="13" t="s">
        <v>98</v>
      </c>
      <c r="D96" s="13" t="s">
        <v>43</v>
      </c>
      <c r="E96" s="13" t="s">
        <v>25</v>
      </c>
      <c r="F96" s="99">
        <f t="shared" si="27"/>
        <v>15000000</v>
      </c>
      <c r="G96" s="16">
        <v>46023</v>
      </c>
      <c r="H96" s="17">
        <v>46387</v>
      </c>
      <c r="I96" s="18">
        <v>0</v>
      </c>
      <c r="J96" s="18">
        <v>0</v>
      </c>
      <c r="K96" s="18">
        <v>5000000</v>
      </c>
      <c r="L96" s="18">
        <v>0</v>
      </c>
      <c r="M96" s="18">
        <v>0</v>
      </c>
      <c r="N96" s="18">
        <v>5000000</v>
      </c>
      <c r="O96" s="18">
        <v>0</v>
      </c>
      <c r="P96" s="18">
        <v>0</v>
      </c>
      <c r="Q96" s="18">
        <v>5000000</v>
      </c>
      <c r="R96" s="18">
        <v>0</v>
      </c>
      <c r="S96" s="18">
        <v>0</v>
      </c>
      <c r="T96" s="18"/>
      <c r="U96" s="30">
        <f t="shared" si="25"/>
        <v>15000000</v>
      </c>
      <c r="V96" s="20">
        <f t="shared" si="29"/>
        <v>15750000</v>
      </c>
      <c r="W96" s="21">
        <f t="shared" si="29"/>
        <v>16537500</v>
      </c>
      <c r="X96" s="22" t="s">
        <v>13</v>
      </c>
      <c r="Y96" s="27"/>
    </row>
    <row r="97" spans="1:25" s="2" customFormat="1" ht="36" x14ac:dyDescent="0.25">
      <c r="A97" s="94" t="s">
        <v>51</v>
      </c>
      <c r="B97" s="15" t="s">
        <v>59</v>
      </c>
      <c r="C97" s="13" t="s">
        <v>60</v>
      </c>
      <c r="D97" s="15" t="s">
        <v>11</v>
      </c>
      <c r="E97" s="13" t="s">
        <v>24</v>
      </c>
      <c r="F97" s="99">
        <f t="shared" si="27"/>
        <v>72000000</v>
      </c>
      <c r="G97" s="16">
        <v>46023</v>
      </c>
      <c r="H97" s="17">
        <v>46387</v>
      </c>
      <c r="I97" s="18">
        <v>6000000</v>
      </c>
      <c r="J97" s="18">
        <v>6000000</v>
      </c>
      <c r="K97" s="18">
        <v>6000000</v>
      </c>
      <c r="L97" s="18">
        <v>6000000</v>
      </c>
      <c r="M97" s="18">
        <v>6000000</v>
      </c>
      <c r="N97" s="18">
        <v>6000000</v>
      </c>
      <c r="O97" s="18">
        <v>6000000</v>
      </c>
      <c r="P97" s="18">
        <v>6000000</v>
      </c>
      <c r="Q97" s="18">
        <v>6000000</v>
      </c>
      <c r="R97" s="18">
        <v>6000000</v>
      </c>
      <c r="S97" s="18">
        <v>6000000</v>
      </c>
      <c r="T97" s="18">
        <v>6000000</v>
      </c>
      <c r="U97" s="30">
        <f t="shared" si="25"/>
        <v>72000000</v>
      </c>
      <c r="V97" s="20">
        <f t="shared" si="29"/>
        <v>75600000</v>
      </c>
      <c r="W97" s="21">
        <f t="shared" si="29"/>
        <v>79380000</v>
      </c>
      <c r="X97" s="22" t="s">
        <v>13</v>
      </c>
      <c r="Y97" s="26"/>
    </row>
    <row r="98" spans="1:25" s="2" customFormat="1" ht="36" x14ac:dyDescent="0.25">
      <c r="A98" s="94" t="s">
        <v>51</v>
      </c>
      <c r="B98" s="15" t="s">
        <v>63</v>
      </c>
      <c r="C98" s="13" t="s">
        <v>64</v>
      </c>
      <c r="D98" s="15" t="s">
        <v>11</v>
      </c>
      <c r="E98" s="13" t="s">
        <v>24</v>
      </c>
      <c r="F98" s="99">
        <f t="shared" si="27"/>
        <v>39000000</v>
      </c>
      <c r="G98" s="16">
        <v>46023</v>
      </c>
      <c r="H98" s="17">
        <v>46387</v>
      </c>
      <c r="I98" s="18">
        <v>0</v>
      </c>
      <c r="J98" s="18">
        <v>6500000</v>
      </c>
      <c r="K98" s="18">
        <v>0</v>
      </c>
      <c r="L98" s="18">
        <v>6500000</v>
      </c>
      <c r="M98" s="18">
        <v>0</v>
      </c>
      <c r="N98" s="18">
        <v>6500000</v>
      </c>
      <c r="O98" s="18">
        <v>0</v>
      </c>
      <c r="P98" s="18">
        <v>6500000</v>
      </c>
      <c r="Q98" s="18">
        <v>0</v>
      </c>
      <c r="R98" s="18">
        <v>6500000</v>
      </c>
      <c r="S98" s="18">
        <v>0</v>
      </c>
      <c r="T98" s="18">
        <v>6500000</v>
      </c>
      <c r="U98" s="30">
        <f t="shared" si="25"/>
        <v>39000000</v>
      </c>
      <c r="V98" s="20">
        <f t="shared" si="29"/>
        <v>40950000</v>
      </c>
      <c r="W98" s="21">
        <f t="shared" si="29"/>
        <v>42997500</v>
      </c>
      <c r="X98" s="22" t="s">
        <v>13</v>
      </c>
      <c r="Y98" s="26"/>
    </row>
    <row r="99" spans="1:25" s="2" customFormat="1" ht="36" x14ac:dyDescent="0.25">
      <c r="A99" s="95" t="s">
        <v>51</v>
      </c>
      <c r="B99" s="13" t="s">
        <v>72</v>
      </c>
      <c r="C99" s="13" t="s">
        <v>73</v>
      </c>
      <c r="D99" s="15" t="s">
        <v>11</v>
      </c>
      <c r="E99" s="13" t="s">
        <v>24</v>
      </c>
      <c r="F99" s="99">
        <f t="shared" si="27"/>
        <v>25000000</v>
      </c>
      <c r="G99" s="16">
        <v>46023</v>
      </c>
      <c r="H99" s="17">
        <v>46387</v>
      </c>
      <c r="I99" s="18">
        <v>0</v>
      </c>
      <c r="J99" s="18">
        <v>0</v>
      </c>
      <c r="K99" s="18">
        <v>2500000</v>
      </c>
      <c r="L99" s="18">
        <v>2500000</v>
      </c>
      <c r="M99" s="18">
        <v>2500000</v>
      </c>
      <c r="N99" s="18">
        <v>2500000</v>
      </c>
      <c r="O99" s="18">
        <v>2500000</v>
      </c>
      <c r="P99" s="18">
        <v>2500000</v>
      </c>
      <c r="Q99" s="18">
        <v>2500000</v>
      </c>
      <c r="R99" s="18">
        <v>2500000</v>
      </c>
      <c r="S99" s="18">
        <v>2500000</v>
      </c>
      <c r="T99" s="18">
        <v>2500000</v>
      </c>
      <c r="U99" s="30">
        <f t="shared" si="25"/>
        <v>25000000</v>
      </c>
      <c r="V99" s="20">
        <f t="shared" si="29"/>
        <v>26250000</v>
      </c>
      <c r="W99" s="21">
        <f t="shared" si="29"/>
        <v>27562500</v>
      </c>
      <c r="X99" s="22" t="s">
        <v>13</v>
      </c>
      <c r="Y99" s="26"/>
    </row>
    <row r="100" spans="1:25" s="2" customFormat="1" ht="48" x14ac:dyDescent="0.25">
      <c r="A100" s="95" t="s">
        <v>51</v>
      </c>
      <c r="B100" s="13" t="s">
        <v>74</v>
      </c>
      <c r="C100" s="13" t="s">
        <v>75</v>
      </c>
      <c r="D100" s="15" t="s">
        <v>11</v>
      </c>
      <c r="E100" s="13" t="s">
        <v>24</v>
      </c>
      <c r="F100" s="99">
        <f t="shared" si="27"/>
        <v>50000000</v>
      </c>
      <c r="G100" s="16">
        <v>46023</v>
      </c>
      <c r="H100" s="17">
        <v>46387</v>
      </c>
      <c r="I100" s="18">
        <v>0</v>
      </c>
      <c r="J100" s="18">
        <v>0</v>
      </c>
      <c r="K100" s="18">
        <v>0</v>
      </c>
      <c r="L100" s="18">
        <v>25000000</v>
      </c>
      <c r="M100" s="18">
        <v>0</v>
      </c>
      <c r="N100" s="18">
        <v>0</v>
      </c>
      <c r="O100" s="18">
        <v>0</v>
      </c>
      <c r="P100" s="18">
        <v>25000000</v>
      </c>
      <c r="Q100" s="18">
        <v>0</v>
      </c>
      <c r="R100" s="18">
        <v>0</v>
      </c>
      <c r="S100" s="18">
        <v>0</v>
      </c>
      <c r="T100" s="18">
        <v>0</v>
      </c>
      <c r="U100" s="30">
        <f t="shared" si="25"/>
        <v>50000000</v>
      </c>
      <c r="V100" s="20">
        <f t="shared" si="29"/>
        <v>52500000</v>
      </c>
      <c r="W100" s="21">
        <f t="shared" si="29"/>
        <v>55125000</v>
      </c>
      <c r="X100" s="22" t="s">
        <v>13</v>
      </c>
      <c r="Y100" s="26"/>
    </row>
    <row r="101" spans="1:25" s="2" customFormat="1" x14ac:dyDescent="0.25">
      <c r="A101" s="94" t="s">
        <v>51</v>
      </c>
      <c r="B101" s="15" t="s">
        <v>158</v>
      </c>
      <c r="C101" s="13" t="s">
        <v>159</v>
      </c>
      <c r="D101" s="15" t="s">
        <v>11</v>
      </c>
      <c r="E101" s="13" t="s">
        <v>25</v>
      </c>
      <c r="F101" s="99">
        <f t="shared" si="27"/>
        <v>7326000</v>
      </c>
      <c r="G101" s="16">
        <v>46023</v>
      </c>
      <c r="H101" s="17">
        <v>46387</v>
      </c>
      <c r="I101" s="18">
        <v>0</v>
      </c>
      <c r="J101" s="18">
        <v>0</v>
      </c>
      <c r="K101" s="18">
        <v>814000</v>
      </c>
      <c r="L101" s="18">
        <v>814000</v>
      </c>
      <c r="M101" s="18">
        <v>814000</v>
      </c>
      <c r="N101" s="18">
        <v>814000</v>
      </c>
      <c r="O101" s="18">
        <v>814000</v>
      </c>
      <c r="P101" s="18">
        <v>814000</v>
      </c>
      <c r="Q101" s="18">
        <v>814000</v>
      </c>
      <c r="R101" s="18">
        <v>814000</v>
      </c>
      <c r="S101" s="18">
        <v>814000</v>
      </c>
      <c r="T101" s="18"/>
      <c r="U101" s="30">
        <f t="shared" si="25"/>
        <v>7326000</v>
      </c>
      <c r="V101" s="20">
        <f t="shared" si="29"/>
        <v>7692300</v>
      </c>
      <c r="W101" s="21">
        <f t="shared" si="29"/>
        <v>8076915</v>
      </c>
      <c r="X101" s="22" t="s">
        <v>13</v>
      </c>
      <c r="Y101" s="26"/>
    </row>
    <row r="102" spans="1:25" s="2" customFormat="1" x14ac:dyDescent="0.25">
      <c r="A102" s="94" t="s">
        <v>51</v>
      </c>
      <c r="B102" s="15" t="s">
        <v>161</v>
      </c>
      <c r="C102" s="13" t="s">
        <v>160</v>
      </c>
      <c r="D102" s="15" t="s">
        <v>11</v>
      </c>
      <c r="E102" s="13" t="s">
        <v>25</v>
      </c>
      <c r="F102" s="99">
        <f t="shared" si="27"/>
        <v>11800000</v>
      </c>
      <c r="G102" s="16">
        <v>46023</v>
      </c>
      <c r="H102" s="17">
        <v>46387</v>
      </c>
      <c r="I102" s="18">
        <v>0</v>
      </c>
      <c r="J102" s="18">
        <v>0</v>
      </c>
      <c r="K102" s="18">
        <v>1180000</v>
      </c>
      <c r="L102" s="18">
        <v>1180000</v>
      </c>
      <c r="M102" s="18">
        <v>1180000</v>
      </c>
      <c r="N102" s="18">
        <v>1180000</v>
      </c>
      <c r="O102" s="18">
        <v>1180000</v>
      </c>
      <c r="P102" s="18">
        <v>1180000</v>
      </c>
      <c r="Q102" s="18">
        <v>1180000</v>
      </c>
      <c r="R102" s="18">
        <v>1180000</v>
      </c>
      <c r="S102" s="18">
        <v>1180000</v>
      </c>
      <c r="T102" s="18">
        <v>1180000</v>
      </c>
      <c r="U102" s="30">
        <f t="shared" ref="U102" si="30">SUM(I102:T102)</f>
        <v>11800000</v>
      </c>
      <c r="V102" s="20">
        <f t="shared" si="29"/>
        <v>12390000</v>
      </c>
      <c r="W102" s="21">
        <f t="shared" si="29"/>
        <v>13009500</v>
      </c>
      <c r="X102" s="22" t="s">
        <v>13</v>
      </c>
      <c r="Y102" s="26"/>
    </row>
    <row r="103" spans="1:25" s="2" customFormat="1" ht="36" x14ac:dyDescent="0.25">
      <c r="A103" s="94" t="s">
        <v>51</v>
      </c>
      <c r="B103" s="15" t="s">
        <v>72</v>
      </c>
      <c r="C103" s="13" t="s">
        <v>83</v>
      </c>
      <c r="D103" s="15" t="s">
        <v>11</v>
      </c>
      <c r="E103" s="13" t="s">
        <v>25</v>
      </c>
      <c r="F103" s="99">
        <f t="shared" si="27"/>
        <v>4000000</v>
      </c>
      <c r="G103" s="16">
        <v>46023</v>
      </c>
      <c r="H103" s="17">
        <v>46387</v>
      </c>
      <c r="I103" s="18">
        <v>0</v>
      </c>
      <c r="J103" s="18">
        <v>0</v>
      </c>
      <c r="K103" s="18">
        <v>0</v>
      </c>
      <c r="L103" s="18">
        <v>0</v>
      </c>
      <c r="M103" s="18">
        <v>1000000</v>
      </c>
      <c r="N103" s="18">
        <v>2000000</v>
      </c>
      <c r="O103" s="18">
        <v>1000000</v>
      </c>
      <c r="P103" s="18">
        <v>0</v>
      </c>
      <c r="Q103" s="18">
        <v>0</v>
      </c>
      <c r="R103" s="18">
        <v>0</v>
      </c>
      <c r="S103" s="18">
        <v>0</v>
      </c>
      <c r="T103" s="18">
        <v>0</v>
      </c>
      <c r="U103" s="30">
        <f t="shared" ref="U103:U121" si="31">SUM(I103:T103)</f>
        <v>4000000</v>
      </c>
      <c r="V103" s="20">
        <f t="shared" si="29"/>
        <v>4200000</v>
      </c>
      <c r="W103" s="21">
        <f t="shared" si="29"/>
        <v>4410000</v>
      </c>
      <c r="X103" s="22" t="s">
        <v>13</v>
      </c>
      <c r="Y103" s="26"/>
    </row>
    <row r="104" spans="1:25" s="2" customFormat="1" ht="24" x14ac:dyDescent="0.25">
      <c r="A104" s="94" t="s">
        <v>51</v>
      </c>
      <c r="B104" s="15" t="s">
        <v>84</v>
      </c>
      <c r="C104" s="13" t="s">
        <v>85</v>
      </c>
      <c r="D104" s="15" t="s">
        <v>11</v>
      </c>
      <c r="E104" s="13" t="s">
        <v>25</v>
      </c>
      <c r="F104" s="99">
        <f t="shared" si="27"/>
        <v>3000000</v>
      </c>
      <c r="G104" s="16">
        <v>46023</v>
      </c>
      <c r="H104" s="17">
        <v>46387</v>
      </c>
      <c r="I104" s="18">
        <v>0</v>
      </c>
      <c r="J104" s="18">
        <v>0</v>
      </c>
      <c r="K104" s="18">
        <v>0</v>
      </c>
      <c r="L104" s="18">
        <v>0</v>
      </c>
      <c r="M104" s="18">
        <v>3000000</v>
      </c>
      <c r="N104" s="18">
        <v>0</v>
      </c>
      <c r="O104" s="18">
        <v>0</v>
      </c>
      <c r="P104" s="18">
        <v>0</v>
      </c>
      <c r="Q104" s="18">
        <v>0</v>
      </c>
      <c r="R104" s="18">
        <v>0</v>
      </c>
      <c r="S104" s="18">
        <v>0</v>
      </c>
      <c r="T104" s="18">
        <v>0</v>
      </c>
      <c r="U104" s="30">
        <f t="shared" si="31"/>
        <v>3000000</v>
      </c>
      <c r="V104" s="20">
        <f t="shared" si="29"/>
        <v>3150000</v>
      </c>
      <c r="W104" s="21">
        <f t="shared" si="29"/>
        <v>3307500</v>
      </c>
      <c r="X104" s="22" t="s">
        <v>13</v>
      </c>
      <c r="Y104" s="26"/>
    </row>
    <row r="105" spans="1:25" s="2" customFormat="1" ht="36" x14ac:dyDescent="0.25">
      <c r="A105" s="94" t="s">
        <v>51</v>
      </c>
      <c r="B105" s="13" t="s">
        <v>74</v>
      </c>
      <c r="C105" s="13" t="s">
        <v>99</v>
      </c>
      <c r="D105" s="15" t="s">
        <v>11</v>
      </c>
      <c r="E105" s="13" t="s">
        <v>24</v>
      </c>
      <c r="F105" s="99">
        <f t="shared" si="27"/>
        <v>50000000</v>
      </c>
      <c r="G105" s="16">
        <v>46023</v>
      </c>
      <c r="H105" s="17">
        <v>46387</v>
      </c>
      <c r="I105" s="18">
        <v>0</v>
      </c>
      <c r="J105" s="18">
        <v>0</v>
      </c>
      <c r="K105" s="18">
        <v>0</v>
      </c>
      <c r="L105" s="18">
        <v>25000000</v>
      </c>
      <c r="M105" s="18">
        <v>0</v>
      </c>
      <c r="N105" s="18">
        <v>0</v>
      </c>
      <c r="O105" s="18">
        <v>0</v>
      </c>
      <c r="P105" s="18">
        <v>25000000</v>
      </c>
      <c r="Q105" s="18">
        <v>0</v>
      </c>
      <c r="R105" s="18">
        <v>0</v>
      </c>
      <c r="S105" s="18">
        <v>0</v>
      </c>
      <c r="T105" s="18">
        <v>0</v>
      </c>
      <c r="U105" s="30">
        <f t="shared" si="31"/>
        <v>50000000</v>
      </c>
      <c r="V105" s="20">
        <f t="shared" si="29"/>
        <v>52500000</v>
      </c>
      <c r="W105" s="21">
        <f t="shared" si="29"/>
        <v>55125000</v>
      </c>
      <c r="X105" s="22" t="s">
        <v>13</v>
      </c>
      <c r="Y105" s="23"/>
    </row>
    <row r="106" spans="1:25" s="2" customFormat="1" ht="24" x14ac:dyDescent="0.25">
      <c r="A106" s="94" t="s">
        <v>51</v>
      </c>
      <c r="B106" s="13" t="s">
        <v>122</v>
      </c>
      <c r="C106" s="13" t="s">
        <v>140</v>
      </c>
      <c r="D106" s="15" t="s">
        <v>11</v>
      </c>
      <c r="E106" s="13" t="s">
        <v>25</v>
      </c>
      <c r="F106" s="99">
        <f t="shared" si="27"/>
        <v>7800000</v>
      </c>
      <c r="G106" s="16">
        <v>46023</v>
      </c>
      <c r="H106" s="17">
        <v>46387</v>
      </c>
      <c r="I106" s="18">
        <v>0</v>
      </c>
      <c r="J106" s="18">
        <v>0</v>
      </c>
      <c r="K106" s="18">
        <v>780000</v>
      </c>
      <c r="L106" s="18">
        <v>780000</v>
      </c>
      <c r="M106" s="18">
        <v>780000</v>
      </c>
      <c r="N106" s="18">
        <v>780000</v>
      </c>
      <c r="O106" s="18">
        <v>780000</v>
      </c>
      <c r="P106" s="18">
        <v>780000</v>
      </c>
      <c r="Q106" s="18">
        <v>780000</v>
      </c>
      <c r="R106" s="18">
        <v>780000</v>
      </c>
      <c r="S106" s="18">
        <v>780000</v>
      </c>
      <c r="T106" s="18">
        <v>780000</v>
      </c>
      <c r="U106" s="30">
        <f t="shared" si="31"/>
        <v>7800000</v>
      </c>
      <c r="V106" s="20">
        <f t="shared" si="29"/>
        <v>8190000</v>
      </c>
      <c r="W106" s="21">
        <f t="shared" si="29"/>
        <v>8599500</v>
      </c>
      <c r="X106" s="22" t="s">
        <v>13</v>
      </c>
      <c r="Y106" s="23"/>
    </row>
    <row r="107" spans="1:25" s="2" customFormat="1" ht="24" x14ac:dyDescent="0.25">
      <c r="A107" s="94" t="s">
        <v>51</v>
      </c>
      <c r="B107" s="13" t="s">
        <v>152</v>
      </c>
      <c r="C107" s="13" t="s">
        <v>151</v>
      </c>
      <c r="D107" s="15" t="s">
        <v>11</v>
      </c>
      <c r="E107" s="13" t="s">
        <v>25</v>
      </c>
      <c r="F107" s="99">
        <f t="shared" si="27"/>
        <v>3000000</v>
      </c>
      <c r="G107" s="16">
        <v>46023</v>
      </c>
      <c r="H107" s="17">
        <v>46387</v>
      </c>
      <c r="I107" s="18">
        <v>0</v>
      </c>
      <c r="J107" s="18">
        <v>0</v>
      </c>
      <c r="K107" s="18">
        <v>0</v>
      </c>
      <c r="L107" s="18">
        <v>3000000</v>
      </c>
      <c r="M107" s="18">
        <v>0</v>
      </c>
      <c r="N107" s="18">
        <v>0</v>
      </c>
      <c r="O107" s="18"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30">
        <f t="shared" si="31"/>
        <v>3000000</v>
      </c>
      <c r="V107" s="20">
        <f t="shared" si="29"/>
        <v>3150000</v>
      </c>
      <c r="W107" s="21">
        <f t="shared" si="29"/>
        <v>3307500</v>
      </c>
      <c r="X107" s="22" t="s">
        <v>13</v>
      </c>
      <c r="Y107" s="23"/>
    </row>
    <row r="108" spans="1:25" s="2" customFormat="1" x14ac:dyDescent="0.25">
      <c r="A108" s="94" t="s">
        <v>51</v>
      </c>
      <c r="B108" s="13" t="s">
        <v>57</v>
      </c>
      <c r="C108" s="13" t="s">
        <v>183</v>
      </c>
      <c r="D108" s="15" t="s">
        <v>11</v>
      </c>
      <c r="E108" s="13" t="s">
        <v>25</v>
      </c>
      <c r="F108" s="99">
        <f t="shared" si="27"/>
        <v>240000000</v>
      </c>
      <c r="G108" s="16">
        <v>46023</v>
      </c>
      <c r="H108" s="17">
        <v>46387</v>
      </c>
      <c r="I108" s="18">
        <v>20000000</v>
      </c>
      <c r="J108" s="18">
        <v>20000000</v>
      </c>
      <c r="K108" s="18">
        <v>20000000</v>
      </c>
      <c r="L108" s="18">
        <v>20000000</v>
      </c>
      <c r="M108" s="18">
        <v>20000000</v>
      </c>
      <c r="N108" s="18">
        <v>20000000</v>
      </c>
      <c r="O108" s="18">
        <v>20000000</v>
      </c>
      <c r="P108" s="18">
        <v>20000000</v>
      </c>
      <c r="Q108" s="18">
        <v>20000000</v>
      </c>
      <c r="R108" s="18">
        <v>20000000</v>
      </c>
      <c r="S108" s="18">
        <v>20000000</v>
      </c>
      <c r="T108" s="18">
        <v>20000000</v>
      </c>
      <c r="U108" s="30">
        <f>SUM(I108:T108)</f>
        <v>240000000</v>
      </c>
      <c r="V108" s="20"/>
      <c r="W108" s="21"/>
      <c r="X108" s="22"/>
      <c r="Y108" s="24"/>
    </row>
    <row r="109" spans="1:25" s="2" customFormat="1" x14ac:dyDescent="0.25">
      <c r="A109" s="94" t="s">
        <v>51</v>
      </c>
      <c r="B109" s="15" t="s">
        <v>87</v>
      </c>
      <c r="C109" s="13" t="s">
        <v>88</v>
      </c>
      <c r="D109" s="13" t="s">
        <v>43</v>
      </c>
      <c r="E109" s="13" t="s">
        <v>25</v>
      </c>
      <c r="F109" s="99">
        <f t="shared" si="27"/>
        <v>4800000</v>
      </c>
      <c r="G109" s="16">
        <v>46023</v>
      </c>
      <c r="H109" s="17">
        <v>46387</v>
      </c>
      <c r="I109" s="18">
        <v>0</v>
      </c>
      <c r="J109" s="18">
        <v>0</v>
      </c>
      <c r="K109" s="18">
        <v>0</v>
      </c>
      <c r="L109" s="18">
        <v>2400000</v>
      </c>
      <c r="M109" s="18">
        <v>0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  <c r="S109" s="18">
        <v>2400000</v>
      </c>
      <c r="T109" s="18">
        <v>0</v>
      </c>
      <c r="U109" s="30">
        <f t="shared" si="31"/>
        <v>4800000</v>
      </c>
      <c r="V109" s="20">
        <f t="shared" si="29"/>
        <v>5040000</v>
      </c>
      <c r="W109" s="21">
        <f t="shared" si="29"/>
        <v>5292000</v>
      </c>
      <c r="X109" s="22" t="s">
        <v>13</v>
      </c>
      <c r="Y109" s="27"/>
    </row>
    <row r="110" spans="1:25" s="2" customFormat="1" ht="36" x14ac:dyDescent="0.25">
      <c r="A110" s="94" t="s">
        <v>51</v>
      </c>
      <c r="B110" s="15" t="s">
        <v>87</v>
      </c>
      <c r="C110" s="13" t="s">
        <v>89</v>
      </c>
      <c r="D110" s="13" t="s">
        <v>43</v>
      </c>
      <c r="E110" s="13" t="s">
        <v>25</v>
      </c>
      <c r="F110" s="99">
        <f t="shared" si="27"/>
        <v>31200000</v>
      </c>
      <c r="G110" s="16">
        <v>46023</v>
      </c>
      <c r="H110" s="17">
        <v>46387</v>
      </c>
      <c r="I110" s="18">
        <v>2600000</v>
      </c>
      <c r="J110" s="18">
        <v>2600000</v>
      </c>
      <c r="K110" s="18">
        <v>2600000</v>
      </c>
      <c r="L110" s="18">
        <v>2600000</v>
      </c>
      <c r="M110" s="18">
        <v>2600000</v>
      </c>
      <c r="N110" s="18">
        <v>2600000</v>
      </c>
      <c r="O110" s="18">
        <v>2600000</v>
      </c>
      <c r="P110" s="18">
        <v>2600000</v>
      </c>
      <c r="Q110" s="18">
        <v>2600000</v>
      </c>
      <c r="R110" s="18">
        <v>2600000</v>
      </c>
      <c r="S110" s="18">
        <v>2600000</v>
      </c>
      <c r="T110" s="18">
        <v>2600000</v>
      </c>
      <c r="U110" s="30">
        <f t="shared" si="31"/>
        <v>31200000</v>
      </c>
      <c r="V110" s="20">
        <f t="shared" si="29"/>
        <v>32760000</v>
      </c>
      <c r="W110" s="21">
        <f t="shared" si="29"/>
        <v>34398000</v>
      </c>
      <c r="X110" s="22" t="s">
        <v>13</v>
      </c>
      <c r="Y110" s="27"/>
    </row>
    <row r="111" spans="1:25" s="2" customFormat="1" x14ac:dyDescent="0.25">
      <c r="A111" s="94" t="s">
        <v>51</v>
      </c>
      <c r="B111" s="15" t="s">
        <v>23</v>
      </c>
      <c r="C111" s="13" t="s">
        <v>90</v>
      </c>
      <c r="D111" s="13" t="s">
        <v>43</v>
      </c>
      <c r="E111" s="13" t="s">
        <v>25</v>
      </c>
      <c r="F111" s="99">
        <f t="shared" si="27"/>
        <v>3360000</v>
      </c>
      <c r="G111" s="16">
        <v>46023</v>
      </c>
      <c r="H111" s="17">
        <v>46387</v>
      </c>
      <c r="I111" s="18">
        <v>280000</v>
      </c>
      <c r="J111" s="18">
        <v>280000</v>
      </c>
      <c r="K111" s="18">
        <v>280000</v>
      </c>
      <c r="L111" s="18">
        <v>280000</v>
      </c>
      <c r="M111" s="18">
        <v>280000</v>
      </c>
      <c r="N111" s="18">
        <v>280000</v>
      </c>
      <c r="O111" s="18">
        <v>280000</v>
      </c>
      <c r="P111" s="18">
        <v>280000</v>
      </c>
      <c r="Q111" s="18">
        <v>280000</v>
      </c>
      <c r="R111" s="18">
        <v>280000</v>
      </c>
      <c r="S111" s="18">
        <v>280000</v>
      </c>
      <c r="T111" s="18">
        <v>280000</v>
      </c>
      <c r="U111" s="30">
        <f t="shared" si="31"/>
        <v>3360000</v>
      </c>
      <c r="V111" s="20">
        <f t="shared" ref="V111:W121" si="32">U111*1.05</f>
        <v>3528000</v>
      </c>
      <c r="W111" s="21">
        <f t="shared" si="32"/>
        <v>3704400</v>
      </c>
      <c r="X111" s="22" t="s">
        <v>13</v>
      </c>
      <c r="Y111" s="27"/>
    </row>
    <row r="112" spans="1:25" s="2" customFormat="1" x14ac:dyDescent="0.25">
      <c r="A112" s="94" t="s">
        <v>51</v>
      </c>
      <c r="B112" s="15" t="s">
        <v>91</v>
      </c>
      <c r="C112" s="13" t="s">
        <v>92</v>
      </c>
      <c r="D112" s="13" t="s">
        <v>43</v>
      </c>
      <c r="E112" s="13" t="s">
        <v>25</v>
      </c>
      <c r="F112" s="99">
        <f t="shared" si="27"/>
        <v>1200000</v>
      </c>
      <c r="G112" s="16">
        <v>46023</v>
      </c>
      <c r="H112" s="17">
        <v>46387</v>
      </c>
      <c r="I112" s="18">
        <v>100000</v>
      </c>
      <c r="J112" s="18">
        <v>100000</v>
      </c>
      <c r="K112" s="18">
        <v>100000</v>
      </c>
      <c r="L112" s="18">
        <v>100000</v>
      </c>
      <c r="M112" s="18">
        <v>100000</v>
      </c>
      <c r="N112" s="18">
        <v>100000</v>
      </c>
      <c r="O112" s="18">
        <v>100000</v>
      </c>
      <c r="P112" s="18">
        <v>100000</v>
      </c>
      <c r="Q112" s="18">
        <v>100000</v>
      </c>
      <c r="R112" s="18">
        <v>100000</v>
      </c>
      <c r="S112" s="18">
        <v>100000</v>
      </c>
      <c r="T112" s="18">
        <v>100000</v>
      </c>
      <c r="U112" s="30">
        <f t="shared" si="31"/>
        <v>1200000</v>
      </c>
      <c r="V112" s="20">
        <f t="shared" si="32"/>
        <v>1260000</v>
      </c>
      <c r="W112" s="21">
        <f t="shared" si="32"/>
        <v>1323000</v>
      </c>
      <c r="X112" s="22" t="s">
        <v>13</v>
      </c>
      <c r="Y112" s="27"/>
    </row>
    <row r="113" spans="1:25" s="2" customFormat="1" ht="20.45" customHeight="1" x14ac:dyDescent="0.25">
      <c r="A113" s="94" t="s">
        <v>51</v>
      </c>
      <c r="B113" s="15" t="s">
        <v>91</v>
      </c>
      <c r="C113" s="13" t="s">
        <v>93</v>
      </c>
      <c r="D113" s="13" t="s">
        <v>43</v>
      </c>
      <c r="E113" s="13" t="s">
        <v>25</v>
      </c>
      <c r="F113" s="99">
        <f t="shared" si="27"/>
        <v>1800000</v>
      </c>
      <c r="G113" s="16">
        <v>46023</v>
      </c>
      <c r="H113" s="17">
        <v>46387</v>
      </c>
      <c r="I113" s="18">
        <v>150000</v>
      </c>
      <c r="J113" s="18">
        <v>150000</v>
      </c>
      <c r="K113" s="18">
        <v>150000</v>
      </c>
      <c r="L113" s="18">
        <v>150000</v>
      </c>
      <c r="M113" s="18">
        <v>150000</v>
      </c>
      <c r="N113" s="18">
        <v>150000</v>
      </c>
      <c r="O113" s="18">
        <v>150000</v>
      </c>
      <c r="P113" s="18">
        <v>150000</v>
      </c>
      <c r="Q113" s="18">
        <v>150000</v>
      </c>
      <c r="R113" s="18">
        <v>150000</v>
      </c>
      <c r="S113" s="18">
        <v>150000</v>
      </c>
      <c r="T113" s="18">
        <v>150000</v>
      </c>
      <c r="U113" s="30">
        <f t="shared" si="31"/>
        <v>1800000</v>
      </c>
      <c r="V113" s="20">
        <f t="shared" si="32"/>
        <v>1890000</v>
      </c>
      <c r="W113" s="21">
        <f t="shared" si="32"/>
        <v>1984500</v>
      </c>
      <c r="X113" s="22" t="s">
        <v>13</v>
      </c>
      <c r="Y113" s="27"/>
    </row>
    <row r="114" spans="1:25" s="2" customFormat="1" x14ac:dyDescent="0.25">
      <c r="A114" s="94" t="s">
        <v>51</v>
      </c>
      <c r="B114" s="15" t="s">
        <v>91</v>
      </c>
      <c r="C114" s="13" t="s">
        <v>94</v>
      </c>
      <c r="D114" s="13" t="s">
        <v>43</v>
      </c>
      <c r="E114" s="13" t="s">
        <v>25</v>
      </c>
      <c r="F114" s="99">
        <f t="shared" si="27"/>
        <v>19200000</v>
      </c>
      <c r="G114" s="16">
        <v>46023</v>
      </c>
      <c r="H114" s="17">
        <v>46387</v>
      </c>
      <c r="I114" s="18">
        <v>1600000</v>
      </c>
      <c r="J114" s="18">
        <v>1600000</v>
      </c>
      <c r="K114" s="18">
        <v>1600000</v>
      </c>
      <c r="L114" s="18">
        <v>1600000</v>
      </c>
      <c r="M114" s="18">
        <v>1600000</v>
      </c>
      <c r="N114" s="18">
        <v>1600000</v>
      </c>
      <c r="O114" s="18">
        <v>1600000</v>
      </c>
      <c r="P114" s="18">
        <v>1600000</v>
      </c>
      <c r="Q114" s="18">
        <v>1600000</v>
      </c>
      <c r="R114" s="18">
        <v>1600000</v>
      </c>
      <c r="S114" s="18">
        <v>1600000</v>
      </c>
      <c r="T114" s="18">
        <v>1600000</v>
      </c>
      <c r="U114" s="30">
        <f t="shared" si="31"/>
        <v>19200000</v>
      </c>
      <c r="V114" s="20">
        <f t="shared" si="32"/>
        <v>20160000</v>
      </c>
      <c r="W114" s="21">
        <f t="shared" si="32"/>
        <v>21168000</v>
      </c>
      <c r="X114" s="22" t="s">
        <v>13</v>
      </c>
      <c r="Y114" s="27"/>
    </row>
    <row r="115" spans="1:25" s="2" customFormat="1" x14ac:dyDescent="0.25">
      <c r="A115" s="95" t="s">
        <v>9</v>
      </c>
      <c r="B115" s="13" t="s">
        <v>91</v>
      </c>
      <c r="C115" s="13" t="s">
        <v>92</v>
      </c>
      <c r="D115" s="13" t="s">
        <v>43</v>
      </c>
      <c r="E115" s="13" t="s">
        <v>25</v>
      </c>
      <c r="F115" s="99">
        <f t="shared" si="27"/>
        <v>1200000</v>
      </c>
      <c r="G115" s="16">
        <v>46023</v>
      </c>
      <c r="H115" s="17">
        <v>46387</v>
      </c>
      <c r="I115" s="18">
        <v>100000</v>
      </c>
      <c r="J115" s="18">
        <v>100000</v>
      </c>
      <c r="K115" s="18">
        <v>100000</v>
      </c>
      <c r="L115" s="18">
        <v>100000</v>
      </c>
      <c r="M115" s="18">
        <v>100000</v>
      </c>
      <c r="N115" s="18">
        <v>100000</v>
      </c>
      <c r="O115" s="18">
        <v>100000</v>
      </c>
      <c r="P115" s="18">
        <v>100000</v>
      </c>
      <c r="Q115" s="18">
        <v>100000</v>
      </c>
      <c r="R115" s="18">
        <v>100000</v>
      </c>
      <c r="S115" s="18">
        <v>100000</v>
      </c>
      <c r="T115" s="18">
        <v>100000</v>
      </c>
      <c r="U115" s="30">
        <f t="shared" si="31"/>
        <v>1200000</v>
      </c>
      <c r="V115" s="20">
        <f t="shared" si="32"/>
        <v>1260000</v>
      </c>
      <c r="W115" s="21">
        <f t="shared" si="32"/>
        <v>1323000</v>
      </c>
      <c r="X115" s="22" t="s">
        <v>13</v>
      </c>
      <c r="Y115" s="25"/>
    </row>
    <row r="116" spans="1:25" s="2" customFormat="1" ht="24" x14ac:dyDescent="0.25">
      <c r="A116" s="95" t="s">
        <v>9</v>
      </c>
      <c r="B116" s="13" t="s">
        <v>91</v>
      </c>
      <c r="C116" s="13" t="s">
        <v>131</v>
      </c>
      <c r="D116" s="13" t="s">
        <v>43</v>
      </c>
      <c r="E116" s="13" t="s">
        <v>25</v>
      </c>
      <c r="F116" s="99">
        <f t="shared" si="27"/>
        <v>1800000</v>
      </c>
      <c r="G116" s="16">
        <v>46023</v>
      </c>
      <c r="H116" s="17">
        <v>46387</v>
      </c>
      <c r="I116" s="18">
        <v>150000</v>
      </c>
      <c r="J116" s="18">
        <v>150000</v>
      </c>
      <c r="K116" s="18">
        <v>150000</v>
      </c>
      <c r="L116" s="18">
        <v>150000</v>
      </c>
      <c r="M116" s="18">
        <v>150000</v>
      </c>
      <c r="N116" s="18">
        <v>150000</v>
      </c>
      <c r="O116" s="18">
        <v>150000</v>
      </c>
      <c r="P116" s="18">
        <v>150000</v>
      </c>
      <c r="Q116" s="18">
        <v>150000</v>
      </c>
      <c r="R116" s="18">
        <v>150000</v>
      </c>
      <c r="S116" s="18">
        <v>150000</v>
      </c>
      <c r="T116" s="18">
        <v>150000</v>
      </c>
      <c r="U116" s="30">
        <f t="shared" si="31"/>
        <v>1800000</v>
      </c>
      <c r="V116" s="20">
        <f t="shared" si="32"/>
        <v>1890000</v>
      </c>
      <c r="W116" s="21">
        <f t="shared" si="32"/>
        <v>1984500</v>
      </c>
      <c r="X116" s="22" t="s">
        <v>13</v>
      </c>
      <c r="Y116" s="25"/>
    </row>
    <row r="117" spans="1:25" s="2" customFormat="1" x14ac:dyDescent="0.25">
      <c r="A117" s="95" t="s">
        <v>9</v>
      </c>
      <c r="B117" s="13" t="s">
        <v>132</v>
      </c>
      <c r="C117" s="13" t="s">
        <v>133</v>
      </c>
      <c r="D117" s="13" t="s">
        <v>43</v>
      </c>
      <c r="E117" s="13" t="s">
        <v>25</v>
      </c>
      <c r="F117" s="99">
        <f t="shared" si="27"/>
        <v>120000000</v>
      </c>
      <c r="G117" s="16">
        <v>46023</v>
      </c>
      <c r="H117" s="17">
        <v>46387</v>
      </c>
      <c r="I117" s="18">
        <v>10000000</v>
      </c>
      <c r="J117" s="18">
        <v>10000000</v>
      </c>
      <c r="K117" s="18">
        <v>10000000</v>
      </c>
      <c r="L117" s="18">
        <v>10000000</v>
      </c>
      <c r="M117" s="18">
        <v>10000000</v>
      </c>
      <c r="N117" s="18">
        <v>10000000</v>
      </c>
      <c r="O117" s="18">
        <v>10000000</v>
      </c>
      <c r="P117" s="18">
        <v>10000000</v>
      </c>
      <c r="Q117" s="18">
        <v>10000000</v>
      </c>
      <c r="R117" s="18">
        <v>10000000</v>
      </c>
      <c r="S117" s="18">
        <v>10000000</v>
      </c>
      <c r="T117" s="18">
        <v>10000000</v>
      </c>
      <c r="U117" s="30">
        <f t="shared" si="31"/>
        <v>120000000</v>
      </c>
      <c r="V117" s="20">
        <f t="shared" si="32"/>
        <v>126000000</v>
      </c>
      <c r="W117" s="21">
        <f t="shared" si="32"/>
        <v>132300000</v>
      </c>
      <c r="X117" s="22" t="s">
        <v>13</v>
      </c>
      <c r="Y117" s="25"/>
    </row>
    <row r="118" spans="1:25" ht="17.100000000000001" customHeight="1" x14ac:dyDescent="0.2">
      <c r="A118" s="94" t="s">
        <v>14</v>
      </c>
      <c r="B118" s="15" t="s">
        <v>91</v>
      </c>
      <c r="C118" s="13" t="s">
        <v>92</v>
      </c>
      <c r="D118" s="13" t="s">
        <v>43</v>
      </c>
      <c r="E118" s="13" t="s">
        <v>25</v>
      </c>
      <c r="F118" s="99">
        <f t="shared" si="27"/>
        <v>2400000</v>
      </c>
      <c r="G118" s="16">
        <v>46023</v>
      </c>
      <c r="H118" s="17">
        <v>46387</v>
      </c>
      <c r="I118" s="18">
        <v>200000</v>
      </c>
      <c r="J118" s="18">
        <v>200000</v>
      </c>
      <c r="K118" s="18">
        <v>200000</v>
      </c>
      <c r="L118" s="18">
        <v>200000</v>
      </c>
      <c r="M118" s="18">
        <v>200000</v>
      </c>
      <c r="N118" s="18">
        <v>200000</v>
      </c>
      <c r="O118" s="18">
        <v>200000</v>
      </c>
      <c r="P118" s="18">
        <v>200000</v>
      </c>
      <c r="Q118" s="18">
        <v>200000</v>
      </c>
      <c r="R118" s="18">
        <v>200000</v>
      </c>
      <c r="S118" s="18">
        <v>200000</v>
      </c>
      <c r="T118" s="18">
        <v>200000</v>
      </c>
      <c r="U118" s="30">
        <f t="shared" si="31"/>
        <v>2400000</v>
      </c>
      <c r="V118" s="20">
        <f t="shared" si="32"/>
        <v>2520000</v>
      </c>
      <c r="W118" s="21">
        <f t="shared" si="32"/>
        <v>2646000</v>
      </c>
      <c r="X118" s="22" t="s">
        <v>13</v>
      </c>
      <c r="Y118" s="25"/>
    </row>
    <row r="119" spans="1:25" ht="26.1" customHeight="1" x14ac:dyDescent="0.2">
      <c r="A119" s="94" t="s">
        <v>14</v>
      </c>
      <c r="B119" s="15" t="s">
        <v>91</v>
      </c>
      <c r="C119" s="13" t="s">
        <v>93</v>
      </c>
      <c r="D119" s="13" t="s">
        <v>43</v>
      </c>
      <c r="E119" s="13" t="s">
        <v>25</v>
      </c>
      <c r="F119" s="99">
        <f t="shared" si="27"/>
        <v>1800000</v>
      </c>
      <c r="G119" s="16">
        <v>46023</v>
      </c>
      <c r="H119" s="17">
        <v>46387</v>
      </c>
      <c r="I119" s="18">
        <v>150000</v>
      </c>
      <c r="J119" s="18">
        <v>150000</v>
      </c>
      <c r="K119" s="18">
        <v>150000</v>
      </c>
      <c r="L119" s="18">
        <v>150000</v>
      </c>
      <c r="M119" s="18">
        <v>150000</v>
      </c>
      <c r="N119" s="18">
        <v>150000</v>
      </c>
      <c r="O119" s="18">
        <v>150000</v>
      </c>
      <c r="P119" s="18">
        <v>150000</v>
      </c>
      <c r="Q119" s="18">
        <v>150000</v>
      </c>
      <c r="R119" s="18">
        <v>150000</v>
      </c>
      <c r="S119" s="18">
        <v>150000</v>
      </c>
      <c r="T119" s="18">
        <v>150000</v>
      </c>
      <c r="U119" s="30">
        <f t="shared" si="31"/>
        <v>1800000</v>
      </c>
      <c r="V119" s="20">
        <f t="shared" si="32"/>
        <v>1890000</v>
      </c>
      <c r="W119" s="21">
        <f t="shared" si="32"/>
        <v>1984500</v>
      </c>
      <c r="X119" s="22" t="s">
        <v>13</v>
      </c>
      <c r="Y119" s="25"/>
    </row>
    <row r="120" spans="1:25" x14ac:dyDescent="0.2">
      <c r="A120" s="94" t="s">
        <v>14</v>
      </c>
      <c r="B120" s="15" t="s">
        <v>132</v>
      </c>
      <c r="C120" s="13" t="s">
        <v>134</v>
      </c>
      <c r="D120" s="13" t="s">
        <v>43</v>
      </c>
      <c r="E120" s="13" t="s">
        <v>25</v>
      </c>
      <c r="F120" s="99">
        <f t="shared" si="27"/>
        <v>3600000</v>
      </c>
      <c r="G120" s="16">
        <v>46023</v>
      </c>
      <c r="H120" s="17">
        <v>46387</v>
      </c>
      <c r="I120" s="18">
        <v>300000</v>
      </c>
      <c r="J120" s="18">
        <v>300000</v>
      </c>
      <c r="K120" s="18">
        <v>300000</v>
      </c>
      <c r="L120" s="18">
        <v>300000</v>
      </c>
      <c r="M120" s="18">
        <v>300000</v>
      </c>
      <c r="N120" s="18">
        <v>300000</v>
      </c>
      <c r="O120" s="18">
        <v>300000</v>
      </c>
      <c r="P120" s="18">
        <v>300000</v>
      </c>
      <c r="Q120" s="18">
        <v>300000</v>
      </c>
      <c r="R120" s="18">
        <v>300000</v>
      </c>
      <c r="S120" s="18">
        <v>300000</v>
      </c>
      <c r="T120" s="18">
        <v>300000</v>
      </c>
      <c r="U120" s="30">
        <f t="shared" si="31"/>
        <v>3600000</v>
      </c>
      <c r="V120" s="20">
        <f t="shared" si="32"/>
        <v>3780000</v>
      </c>
      <c r="W120" s="21">
        <f t="shared" si="32"/>
        <v>3969000</v>
      </c>
      <c r="X120" s="22" t="s">
        <v>13</v>
      </c>
      <c r="Y120" s="23"/>
    </row>
    <row r="121" spans="1:25" x14ac:dyDescent="0.2">
      <c r="A121" s="94" t="s">
        <v>15</v>
      </c>
      <c r="B121" s="15" t="s">
        <v>132</v>
      </c>
      <c r="C121" s="13" t="s">
        <v>135</v>
      </c>
      <c r="D121" s="13" t="s">
        <v>43</v>
      </c>
      <c r="E121" s="13" t="s">
        <v>25</v>
      </c>
      <c r="F121" s="99">
        <f t="shared" si="27"/>
        <v>1800000</v>
      </c>
      <c r="G121" s="16">
        <v>46023</v>
      </c>
      <c r="H121" s="17">
        <v>46387</v>
      </c>
      <c r="I121" s="18">
        <v>150000</v>
      </c>
      <c r="J121" s="18">
        <v>150000</v>
      </c>
      <c r="K121" s="18">
        <v>150000</v>
      </c>
      <c r="L121" s="18">
        <v>150000</v>
      </c>
      <c r="M121" s="18">
        <v>150000</v>
      </c>
      <c r="N121" s="18">
        <v>150000</v>
      </c>
      <c r="O121" s="18">
        <v>150000</v>
      </c>
      <c r="P121" s="18">
        <v>150000</v>
      </c>
      <c r="Q121" s="18">
        <v>150000</v>
      </c>
      <c r="R121" s="18">
        <v>150000</v>
      </c>
      <c r="S121" s="18">
        <v>150000</v>
      </c>
      <c r="T121" s="18">
        <v>150000</v>
      </c>
      <c r="U121" s="30">
        <f t="shared" si="31"/>
        <v>1800000</v>
      </c>
      <c r="V121" s="20">
        <f t="shared" si="32"/>
        <v>1890000</v>
      </c>
      <c r="W121" s="21">
        <f t="shared" si="32"/>
        <v>1984500</v>
      </c>
      <c r="X121" s="22" t="s">
        <v>13</v>
      </c>
      <c r="Y121" s="23"/>
    </row>
    <row r="122" spans="1:25" s="2" customFormat="1" x14ac:dyDescent="0.25">
      <c r="A122" s="96" t="s">
        <v>115</v>
      </c>
      <c r="B122" s="81" t="s">
        <v>116</v>
      </c>
      <c r="C122" s="81" t="s">
        <v>117</v>
      </c>
      <c r="D122" s="81" t="s">
        <v>11</v>
      </c>
      <c r="E122" s="81" t="s">
        <v>24</v>
      </c>
      <c r="F122" s="100">
        <f>U122</f>
        <v>21120000</v>
      </c>
      <c r="G122" s="60">
        <v>46023</v>
      </c>
      <c r="H122" s="61">
        <v>46387</v>
      </c>
      <c r="I122" s="82">
        <v>1760000</v>
      </c>
      <c r="J122" s="82">
        <v>1760000</v>
      </c>
      <c r="K122" s="82">
        <v>1760000</v>
      </c>
      <c r="L122" s="82">
        <v>1760000</v>
      </c>
      <c r="M122" s="82">
        <v>1760000</v>
      </c>
      <c r="N122" s="82">
        <v>1760000</v>
      </c>
      <c r="O122" s="82">
        <v>1760000</v>
      </c>
      <c r="P122" s="82">
        <v>1760000</v>
      </c>
      <c r="Q122" s="82">
        <v>1760000</v>
      </c>
      <c r="R122" s="82">
        <v>1760000</v>
      </c>
      <c r="S122" s="82">
        <v>1760000</v>
      </c>
      <c r="T122" s="82">
        <v>1760000</v>
      </c>
      <c r="U122" s="83">
        <f>SUM(I122:T122)</f>
        <v>21120000</v>
      </c>
      <c r="V122" s="84">
        <f>U122*1.05</f>
        <v>22176000</v>
      </c>
      <c r="W122" s="84">
        <f>V122*1.05</f>
        <v>23284800</v>
      </c>
      <c r="X122" s="85" t="s">
        <v>13</v>
      </c>
      <c r="Y122" s="86"/>
    </row>
    <row r="123" spans="1:25" s="2" customFormat="1" ht="24" x14ac:dyDescent="0.25">
      <c r="A123" s="96" t="s">
        <v>115</v>
      </c>
      <c r="B123" s="81" t="s">
        <v>118</v>
      </c>
      <c r="C123" s="81" t="s">
        <v>119</v>
      </c>
      <c r="D123" s="81" t="s">
        <v>11</v>
      </c>
      <c r="E123" s="81" t="s">
        <v>25</v>
      </c>
      <c r="F123" s="100">
        <f>U123</f>
        <v>55200000</v>
      </c>
      <c r="G123" s="60">
        <v>46023</v>
      </c>
      <c r="H123" s="61">
        <v>46387</v>
      </c>
      <c r="I123" s="82">
        <v>4600000</v>
      </c>
      <c r="J123" s="82">
        <v>4600000</v>
      </c>
      <c r="K123" s="82">
        <v>4600000</v>
      </c>
      <c r="L123" s="82">
        <v>4600000</v>
      </c>
      <c r="M123" s="82">
        <v>4600000</v>
      </c>
      <c r="N123" s="82">
        <v>4600000</v>
      </c>
      <c r="O123" s="82">
        <v>4600000</v>
      </c>
      <c r="P123" s="82">
        <v>4600000</v>
      </c>
      <c r="Q123" s="82">
        <v>4600000</v>
      </c>
      <c r="R123" s="82">
        <v>4600000</v>
      </c>
      <c r="S123" s="82">
        <v>4600000</v>
      </c>
      <c r="T123" s="82">
        <v>4600000</v>
      </c>
      <c r="U123" s="83">
        <f>SUM(I123:T123)</f>
        <v>55200000</v>
      </c>
      <c r="V123" s="84">
        <f>U123*1.05</f>
        <v>57960000</v>
      </c>
      <c r="W123" s="84">
        <f>V123*1.05</f>
        <v>60858000</v>
      </c>
      <c r="X123" s="85" t="s">
        <v>13</v>
      </c>
      <c r="Y123" s="86"/>
    </row>
    <row r="124" spans="1:25" s="2" customFormat="1" ht="24" x14ac:dyDescent="0.25">
      <c r="A124" s="96" t="s">
        <v>115</v>
      </c>
      <c r="B124" s="81" t="s">
        <v>186</v>
      </c>
      <c r="C124" s="81" t="s">
        <v>157</v>
      </c>
      <c r="D124" s="81" t="s">
        <v>20</v>
      </c>
      <c r="E124" s="81" t="s">
        <v>25</v>
      </c>
      <c r="F124" s="100">
        <f>U124</f>
        <v>24000000</v>
      </c>
      <c r="G124" s="60">
        <v>46023</v>
      </c>
      <c r="H124" s="61">
        <v>46387</v>
      </c>
      <c r="I124" s="82">
        <v>2000000</v>
      </c>
      <c r="J124" s="82">
        <v>2000000</v>
      </c>
      <c r="K124" s="82">
        <v>2000000</v>
      </c>
      <c r="L124" s="82">
        <v>2000000</v>
      </c>
      <c r="M124" s="82">
        <v>2000000</v>
      </c>
      <c r="N124" s="82">
        <v>2000000</v>
      </c>
      <c r="O124" s="82">
        <v>2000000</v>
      </c>
      <c r="P124" s="82">
        <v>2000000</v>
      </c>
      <c r="Q124" s="82">
        <v>2000000</v>
      </c>
      <c r="R124" s="82">
        <v>2000000</v>
      </c>
      <c r="S124" s="82">
        <v>2000000</v>
      </c>
      <c r="T124" s="82">
        <v>2000000</v>
      </c>
      <c r="U124" s="83">
        <f t="shared" ref="U124" si="33">SUM(I124:T124)</f>
        <v>24000000</v>
      </c>
      <c r="V124" s="84"/>
      <c r="W124" s="84"/>
      <c r="X124" s="85"/>
      <c r="Y124" s="86"/>
    </row>
    <row r="125" spans="1:25" s="2" customFormat="1" ht="24" x14ac:dyDescent="0.25">
      <c r="A125" s="96" t="s">
        <v>115</v>
      </c>
      <c r="B125" s="81" t="s">
        <v>122</v>
      </c>
      <c r="C125" s="81" t="s">
        <v>156</v>
      </c>
      <c r="D125" s="15" t="s">
        <v>11</v>
      </c>
      <c r="E125" s="81" t="s">
        <v>25</v>
      </c>
      <c r="F125" s="100">
        <f>U125</f>
        <v>2800000</v>
      </c>
      <c r="G125" s="60">
        <v>46023</v>
      </c>
      <c r="H125" s="61">
        <v>46387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2">
        <v>2800000</v>
      </c>
      <c r="P125" s="82"/>
      <c r="Q125" s="82">
        <v>0</v>
      </c>
      <c r="R125" s="82">
        <v>0</v>
      </c>
      <c r="S125" s="82">
        <v>0</v>
      </c>
      <c r="T125" s="82">
        <v>0</v>
      </c>
      <c r="U125" s="83">
        <f t="shared" ref="U125" si="34">SUM(I125:T125)</f>
        <v>2800000</v>
      </c>
      <c r="V125" s="84">
        <f>U125*1.05</f>
        <v>2940000</v>
      </c>
      <c r="W125" s="84">
        <f>V125*1.05</f>
        <v>3087000</v>
      </c>
      <c r="X125" s="85" t="s">
        <v>13</v>
      </c>
      <c r="Y125" s="86"/>
    </row>
    <row r="126" spans="1:25" s="2" customFormat="1" x14ac:dyDescent="0.25">
      <c r="A126" s="94" t="s">
        <v>113</v>
      </c>
      <c r="B126" s="13" t="s">
        <v>114</v>
      </c>
      <c r="C126" s="13" t="s">
        <v>141</v>
      </c>
      <c r="D126" s="13" t="s">
        <v>43</v>
      </c>
      <c r="E126" s="13" t="s">
        <v>25</v>
      </c>
      <c r="F126" s="99">
        <f t="shared" ref="F126:F131" si="35">U126</f>
        <v>9000000</v>
      </c>
      <c r="G126" s="16">
        <v>46023</v>
      </c>
      <c r="H126" s="17">
        <v>46387</v>
      </c>
      <c r="I126" s="59">
        <v>0</v>
      </c>
      <c r="J126" s="59">
        <v>9000000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  <c r="S126" s="59">
        <v>0</v>
      </c>
      <c r="T126" s="59">
        <v>0</v>
      </c>
      <c r="U126" s="30">
        <f t="shared" ref="U126:U128" si="36">SUM(I126:T126)</f>
        <v>9000000</v>
      </c>
      <c r="V126" s="34"/>
      <c r="W126" s="35"/>
      <c r="X126" s="36"/>
      <c r="Y126" s="10"/>
    </row>
    <row r="127" spans="1:25" s="2" customFormat="1" x14ac:dyDescent="0.25">
      <c r="A127" s="94" t="s">
        <v>113</v>
      </c>
      <c r="B127" s="13" t="s">
        <v>114</v>
      </c>
      <c r="C127" s="13" t="s">
        <v>142</v>
      </c>
      <c r="D127" s="13" t="s">
        <v>43</v>
      </c>
      <c r="E127" s="13" t="s">
        <v>25</v>
      </c>
      <c r="F127" s="99">
        <f t="shared" si="35"/>
        <v>4000000</v>
      </c>
      <c r="G127" s="16">
        <v>46023</v>
      </c>
      <c r="H127" s="17">
        <v>46387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4000000</v>
      </c>
      <c r="R127" s="59">
        <v>0</v>
      </c>
      <c r="S127" s="59">
        <v>0</v>
      </c>
      <c r="T127" s="59">
        <v>0</v>
      </c>
      <c r="U127" s="30">
        <f t="shared" si="36"/>
        <v>4000000</v>
      </c>
      <c r="V127" s="34"/>
      <c r="W127" s="35"/>
      <c r="X127" s="36"/>
      <c r="Y127" s="10"/>
    </row>
    <row r="128" spans="1:25" s="2" customFormat="1" x14ac:dyDescent="0.25">
      <c r="A128" s="94" t="s">
        <v>113</v>
      </c>
      <c r="B128" s="13" t="s">
        <v>114</v>
      </c>
      <c r="C128" s="13" t="s">
        <v>143</v>
      </c>
      <c r="D128" s="13" t="s">
        <v>43</v>
      </c>
      <c r="E128" s="13" t="s">
        <v>25</v>
      </c>
      <c r="F128" s="99">
        <f t="shared" si="35"/>
        <v>30000000</v>
      </c>
      <c r="G128" s="16">
        <v>46023</v>
      </c>
      <c r="H128" s="17">
        <v>46387</v>
      </c>
      <c r="I128" s="18">
        <v>0</v>
      </c>
      <c r="J128" s="18">
        <v>18000000</v>
      </c>
      <c r="K128" s="18">
        <v>0</v>
      </c>
      <c r="L128" s="18">
        <v>0</v>
      </c>
      <c r="M128" s="18">
        <v>0</v>
      </c>
      <c r="N128" s="18">
        <v>0</v>
      </c>
      <c r="O128" s="18">
        <v>0</v>
      </c>
      <c r="P128" s="18">
        <v>0</v>
      </c>
      <c r="Q128" s="18">
        <v>12000000</v>
      </c>
      <c r="R128" s="18">
        <v>0</v>
      </c>
      <c r="S128" s="18">
        <v>0</v>
      </c>
      <c r="T128" s="18">
        <v>0</v>
      </c>
      <c r="U128" s="30">
        <f t="shared" si="36"/>
        <v>30000000</v>
      </c>
      <c r="V128" s="20">
        <f t="shared" ref="V128:W134" si="37">U128*1.05</f>
        <v>31500000</v>
      </c>
      <c r="W128" s="21">
        <f t="shared" si="37"/>
        <v>33075000</v>
      </c>
      <c r="X128" s="22" t="s">
        <v>13</v>
      </c>
      <c r="Y128" s="25"/>
    </row>
    <row r="129" spans="1:25" x14ac:dyDescent="0.2">
      <c r="A129" s="94" t="s">
        <v>113</v>
      </c>
      <c r="B129" s="15" t="s">
        <v>128</v>
      </c>
      <c r="C129" s="29" t="s">
        <v>187</v>
      </c>
      <c r="D129" s="15" t="s">
        <v>43</v>
      </c>
      <c r="E129" s="15" t="s">
        <v>25</v>
      </c>
      <c r="F129" s="99">
        <f t="shared" si="35"/>
        <v>33000000</v>
      </c>
      <c r="G129" s="16">
        <v>46023</v>
      </c>
      <c r="H129" s="17">
        <v>46387</v>
      </c>
      <c r="I129" s="18">
        <v>2750000</v>
      </c>
      <c r="J129" s="18">
        <v>2750000</v>
      </c>
      <c r="K129" s="18">
        <v>2750000</v>
      </c>
      <c r="L129" s="18">
        <v>2750000</v>
      </c>
      <c r="M129" s="18">
        <v>2750000</v>
      </c>
      <c r="N129" s="18">
        <v>2750000</v>
      </c>
      <c r="O129" s="18">
        <v>2750000</v>
      </c>
      <c r="P129" s="18">
        <v>2750000</v>
      </c>
      <c r="Q129" s="18">
        <v>2750000</v>
      </c>
      <c r="R129" s="18">
        <v>2750000</v>
      </c>
      <c r="S129" s="18">
        <v>2750000</v>
      </c>
      <c r="T129" s="18">
        <v>2750000</v>
      </c>
      <c r="U129" s="30">
        <f t="shared" ref="U129:U131" si="38">SUM(I129:T129)</f>
        <v>33000000</v>
      </c>
      <c r="V129" s="20">
        <f t="shared" si="37"/>
        <v>34650000</v>
      </c>
      <c r="W129" s="21">
        <f t="shared" si="37"/>
        <v>36382500</v>
      </c>
      <c r="X129" s="22" t="s">
        <v>13</v>
      </c>
      <c r="Y129" s="25"/>
    </row>
    <row r="130" spans="1:25" x14ac:dyDescent="0.2">
      <c r="A130" s="94" t="s">
        <v>113</v>
      </c>
      <c r="B130" s="15" t="s">
        <v>128</v>
      </c>
      <c r="C130" s="29" t="s">
        <v>129</v>
      </c>
      <c r="D130" s="15" t="s">
        <v>43</v>
      </c>
      <c r="E130" s="15" t="s">
        <v>25</v>
      </c>
      <c r="F130" s="99">
        <f t="shared" si="35"/>
        <v>30000000</v>
      </c>
      <c r="G130" s="16">
        <v>46023</v>
      </c>
      <c r="H130" s="17">
        <v>46387</v>
      </c>
      <c r="I130" s="18">
        <v>2500000</v>
      </c>
      <c r="J130" s="18">
        <v>2500000</v>
      </c>
      <c r="K130" s="18">
        <v>2500000</v>
      </c>
      <c r="L130" s="18">
        <v>2500000</v>
      </c>
      <c r="M130" s="18">
        <v>2500000</v>
      </c>
      <c r="N130" s="18">
        <v>2500000</v>
      </c>
      <c r="O130" s="18">
        <v>2500000</v>
      </c>
      <c r="P130" s="18">
        <v>2500000</v>
      </c>
      <c r="Q130" s="18">
        <v>2500000</v>
      </c>
      <c r="R130" s="18">
        <v>2500000</v>
      </c>
      <c r="S130" s="18">
        <v>2500000</v>
      </c>
      <c r="T130" s="18">
        <v>2500000</v>
      </c>
      <c r="U130" s="30">
        <f t="shared" si="38"/>
        <v>30000000</v>
      </c>
      <c r="V130" s="20">
        <f t="shared" si="37"/>
        <v>31500000</v>
      </c>
      <c r="W130" s="21">
        <f t="shared" si="37"/>
        <v>33075000</v>
      </c>
      <c r="X130" s="22" t="s">
        <v>13</v>
      </c>
      <c r="Y130" s="25"/>
    </row>
    <row r="131" spans="1:25" x14ac:dyDescent="0.2">
      <c r="A131" s="94" t="s">
        <v>113</v>
      </c>
      <c r="B131" s="15" t="s">
        <v>128</v>
      </c>
      <c r="C131" s="29" t="s">
        <v>130</v>
      </c>
      <c r="D131" s="15" t="s">
        <v>43</v>
      </c>
      <c r="E131" s="15" t="s">
        <v>25</v>
      </c>
      <c r="F131" s="99">
        <f t="shared" si="35"/>
        <v>9600000</v>
      </c>
      <c r="G131" s="16">
        <v>46023</v>
      </c>
      <c r="H131" s="17">
        <v>46387</v>
      </c>
      <c r="I131" s="18">
        <v>800000</v>
      </c>
      <c r="J131" s="18">
        <v>800000</v>
      </c>
      <c r="K131" s="18">
        <v>800000</v>
      </c>
      <c r="L131" s="18">
        <v>800000</v>
      </c>
      <c r="M131" s="18">
        <v>800000</v>
      </c>
      <c r="N131" s="18">
        <v>800000</v>
      </c>
      <c r="O131" s="18">
        <v>800000</v>
      </c>
      <c r="P131" s="18">
        <v>800000</v>
      </c>
      <c r="Q131" s="18">
        <v>800000</v>
      </c>
      <c r="R131" s="18">
        <v>800000</v>
      </c>
      <c r="S131" s="18">
        <v>800000</v>
      </c>
      <c r="T131" s="18">
        <v>800000</v>
      </c>
      <c r="U131" s="30">
        <f t="shared" si="38"/>
        <v>9600000</v>
      </c>
      <c r="V131" s="20">
        <f t="shared" si="37"/>
        <v>10080000</v>
      </c>
      <c r="W131" s="21">
        <f t="shared" si="37"/>
        <v>10584000</v>
      </c>
      <c r="X131" s="22" t="s">
        <v>13</v>
      </c>
      <c r="Y131" s="25"/>
    </row>
    <row r="132" spans="1:25" s="2" customFormat="1" ht="24" x14ac:dyDescent="0.25">
      <c r="A132" s="95" t="s">
        <v>9</v>
      </c>
      <c r="B132" s="13" t="s">
        <v>28</v>
      </c>
      <c r="C132" s="14" t="s">
        <v>29</v>
      </c>
      <c r="D132" s="15" t="s">
        <v>11</v>
      </c>
      <c r="E132" s="15" t="s">
        <v>24</v>
      </c>
      <c r="F132" s="99">
        <f>U132</f>
        <v>18900000</v>
      </c>
      <c r="G132" s="16">
        <v>46023</v>
      </c>
      <c r="H132" s="17">
        <v>46387</v>
      </c>
      <c r="I132" s="18">
        <v>0</v>
      </c>
      <c r="J132" s="18">
        <v>0</v>
      </c>
      <c r="K132" s="18">
        <v>0</v>
      </c>
      <c r="L132" s="18">
        <v>2100000</v>
      </c>
      <c r="M132" s="18">
        <v>2100000</v>
      </c>
      <c r="N132" s="18">
        <v>2100000</v>
      </c>
      <c r="O132" s="18">
        <v>2100000</v>
      </c>
      <c r="P132" s="18">
        <v>2100000</v>
      </c>
      <c r="Q132" s="18">
        <v>2100000</v>
      </c>
      <c r="R132" s="18">
        <v>2100000</v>
      </c>
      <c r="S132" s="18">
        <v>2100000</v>
      </c>
      <c r="T132" s="18">
        <v>2100000</v>
      </c>
      <c r="U132" s="30">
        <f t="shared" ref="U132:U165" si="39">SUM(I132:T132)</f>
        <v>18900000</v>
      </c>
      <c r="V132" s="20">
        <f t="shared" si="37"/>
        <v>19845000</v>
      </c>
      <c r="W132" s="21">
        <f t="shared" si="37"/>
        <v>20837250</v>
      </c>
      <c r="X132" s="22" t="s">
        <v>13</v>
      </c>
      <c r="Y132" s="23"/>
    </row>
    <row r="133" spans="1:25" s="2" customFormat="1" ht="25.5" customHeight="1" x14ac:dyDescent="0.25">
      <c r="A133" s="95" t="s">
        <v>9</v>
      </c>
      <c r="B133" s="13" t="s">
        <v>33</v>
      </c>
      <c r="C133" s="14" t="s">
        <v>178</v>
      </c>
      <c r="D133" s="15" t="s">
        <v>11</v>
      </c>
      <c r="E133" s="15" t="s">
        <v>24</v>
      </c>
      <c r="F133" s="99">
        <f t="shared" ref="F133:F165" si="40">U133</f>
        <v>56400000</v>
      </c>
      <c r="G133" s="16">
        <v>46023</v>
      </c>
      <c r="H133" s="17">
        <v>46387</v>
      </c>
      <c r="I133" s="18">
        <v>4700000</v>
      </c>
      <c r="J133" s="18">
        <v>4700000</v>
      </c>
      <c r="K133" s="18">
        <v>4700000</v>
      </c>
      <c r="L133" s="18">
        <v>4700000</v>
      </c>
      <c r="M133" s="18">
        <v>4700000</v>
      </c>
      <c r="N133" s="18">
        <v>4700000</v>
      </c>
      <c r="O133" s="18">
        <v>4700000</v>
      </c>
      <c r="P133" s="18">
        <v>4700000</v>
      </c>
      <c r="Q133" s="18">
        <v>4700000</v>
      </c>
      <c r="R133" s="18">
        <v>4700000</v>
      </c>
      <c r="S133" s="18">
        <v>4700000</v>
      </c>
      <c r="T133" s="18">
        <v>4700000</v>
      </c>
      <c r="U133" s="30">
        <f t="shared" si="39"/>
        <v>56400000</v>
      </c>
      <c r="V133" s="20">
        <f t="shared" si="37"/>
        <v>59220000</v>
      </c>
      <c r="W133" s="21">
        <f t="shared" si="37"/>
        <v>62181000</v>
      </c>
      <c r="X133" s="22" t="s">
        <v>13</v>
      </c>
      <c r="Y133" s="24"/>
    </row>
    <row r="134" spans="1:25" s="2" customFormat="1" ht="24" x14ac:dyDescent="0.25">
      <c r="A134" s="95" t="s">
        <v>9</v>
      </c>
      <c r="B134" s="13" t="s">
        <v>23</v>
      </c>
      <c r="C134" s="14" t="s">
        <v>138</v>
      </c>
      <c r="D134" s="15" t="s">
        <v>11</v>
      </c>
      <c r="E134" s="15" t="s">
        <v>24</v>
      </c>
      <c r="F134" s="99">
        <f t="shared" si="40"/>
        <v>42000000</v>
      </c>
      <c r="G134" s="16">
        <v>46023</v>
      </c>
      <c r="H134" s="17">
        <v>46387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  <c r="N134" s="18">
        <v>0</v>
      </c>
      <c r="O134" s="18">
        <v>0</v>
      </c>
      <c r="P134" s="18">
        <v>21000000</v>
      </c>
      <c r="Q134" s="18">
        <v>0</v>
      </c>
      <c r="R134" s="19">
        <v>0</v>
      </c>
      <c r="S134" s="18">
        <v>0</v>
      </c>
      <c r="T134" s="18">
        <v>21000000</v>
      </c>
      <c r="U134" s="30">
        <f t="shared" si="39"/>
        <v>42000000</v>
      </c>
      <c r="V134" s="20">
        <f t="shared" si="37"/>
        <v>44100000</v>
      </c>
      <c r="W134" s="21">
        <f t="shared" si="37"/>
        <v>46305000</v>
      </c>
      <c r="X134" s="22" t="s">
        <v>13</v>
      </c>
      <c r="Y134" s="23"/>
    </row>
    <row r="135" spans="1:25" s="2" customFormat="1" ht="24" x14ac:dyDescent="0.25">
      <c r="A135" s="95" t="s">
        <v>9</v>
      </c>
      <c r="B135" s="13" t="s">
        <v>145</v>
      </c>
      <c r="C135" s="14" t="s">
        <v>144</v>
      </c>
      <c r="D135" s="15" t="s">
        <v>11</v>
      </c>
      <c r="E135" s="15" t="s">
        <v>139</v>
      </c>
      <c r="F135" s="99">
        <f t="shared" si="40"/>
        <v>0</v>
      </c>
      <c r="G135" s="16"/>
      <c r="H135" s="17"/>
      <c r="I135" s="18">
        <v>0</v>
      </c>
      <c r="J135" s="18">
        <v>0</v>
      </c>
      <c r="K135" s="18">
        <v>0</v>
      </c>
      <c r="L135" s="18">
        <v>0</v>
      </c>
      <c r="M135" s="18">
        <v>0</v>
      </c>
      <c r="N135" s="18">
        <v>0</v>
      </c>
      <c r="O135" s="18">
        <v>0</v>
      </c>
      <c r="P135" s="18">
        <v>0</v>
      </c>
      <c r="Q135" s="18">
        <v>0</v>
      </c>
      <c r="R135" s="18">
        <v>0</v>
      </c>
      <c r="S135" s="18">
        <v>0</v>
      </c>
      <c r="T135" s="18">
        <v>0</v>
      </c>
      <c r="U135" s="30">
        <f t="shared" si="39"/>
        <v>0</v>
      </c>
      <c r="V135" s="20"/>
      <c r="W135" s="21"/>
      <c r="X135" s="22"/>
      <c r="Y135" s="23"/>
    </row>
    <row r="136" spans="1:25" s="2" customFormat="1" ht="27.75" customHeight="1" x14ac:dyDescent="0.25">
      <c r="A136" s="95" t="s">
        <v>9</v>
      </c>
      <c r="B136" s="15" t="s">
        <v>120</v>
      </c>
      <c r="C136" s="13" t="s">
        <v>121</v>
      </c>
      <c r="D136" s="13" t="s">
        <v>11</v>
      </c>
      <c r="E136" s="13" t="s">
        <v>24</v>
      </c>
      <c r="F136" s="99">
        <f t="shared" si="40"/>
        <v>18000000</v>
      </c>
      <c r="G136" s="16">
        <v>46023</v>
      </c>
      <c r="H136" s="17">
        <v>46387</v>
      </c>
      <c r="I136" s="18">
        <v>0</v>
      </c>
      <c r="J136" s="18">
        <v>2000000</v>
      </c>
      <c r="K136" s="18">
        <v>2000000</v>
      </c>
      <c r="L136" s="18">
        <v>2000000</v>
      </c>
      <c r="M136" s="18">
        <v>2000000</v>
      </c>
      <c r="N136" s="18">
        <v>2000000</v>
      </c>
      <c r="O136" s="18">
        <v>2000000</v>
      </c>
      <c r="P136" s="18">
        <v>2000000</v>
      </c>
      <c r="Q136" s="18">
        <v>2000000</v>
      </c>
      <c r="R136" s="18">
        <v>2000000</v>
      </c>
      <c r="S136" s="18">
        <v>0</v>
      </c>
      <c r="T136" s="18">
        <v>0</v>
      </c>
      <c r="U136" s="30">
        <f t="shared" si="39"/>
        <v>18000000</v>
      </c>
      <c r="V136" s="20">
        <f t="shared" ref="V136:W139" si="41">U136*1.05</f>
        <v>18900000</v>
      </c>
      <c r="W136" s="21">
        <f t="shared" si="41"/>
        <v>19845000</v>
      </c>
      <c r="X136" s="22" t="s">
        <v>13</v>
      </c>
      <c r="Y136" s="23"/>
    </row>
    <row r="137" spans="1:25" s="2" customFormat="1" ht="24" customHeight="1" x14ac:dyDescent="0.25">
      <c r="A137" s="95" t="s">
        <v>9</v>
      </c>
      <c r="B137" s="15" t="s">
        <v>20</v>
      </c>
      <c r="C137" s="13" t="s">
        <v>184</v>
      </c>
      <c r="D137" s="15" t="s">
        <v>20</v>
      </c>
      <c r="E137" s="13" t="s">
        <v>24</v>
      </c>
      <c r="F137" s="99">
        <f t="shared" si="40"/>
        <v>18000000</v>
      </c>
      <c r="G137" s="16">
        <v>46023</v>
      </c>
      <c r="H137" s="17">
        <v>46387</v>
      </c>
      <c r="I137" s="18">
        <v>0</v>
      </c>
      <c r="J137" s="18">
        <v>2000000</v>
      </c>
      <c r="K137" s="18">
        <v>2000000</v>
      </c>
      <c r="L137" s="18">
        <v>2000000</v>
      </c>
      <c r="M137" s="18">
        <v>2000000</v>
      </c>
      <c r="N137" s="18">
        <v>2000000</v>
      </c>
      <c r="O137" s="18">
        <v>2000000</v>
      </c>
      <c r="P137" s="18">
        <v>2000000</v>
      </c>
      <c r="Q137" s="18">
        <v>2000000</v>
      </c>
      <c r="R137" s="18">
        <v>2000000</v>
      </c>
      <c r="S137" s="18">
        <v>0</v>
      </c>
      <c r="T137" s="18">
        <v>0</v>
      </c>
      <c r="U137" s="30">
        <f t="shared" si="39"/>
        <v>18000000</v>
      </c>
      <c r="V137" s="20">
        <f t="shared" si="41"/>
        <v>18900000</v>
      </c>
      <c r="W137" s="21">
        <f t="shared" si="41"/>
        <v>19845000</v>
      </c>
      <c r="X137" s="22" t="s">
        <v>13</v>
      </c>
      <c r="Y137" s="23"/>
    </row>
    <row r="138" spans="1:25" s="2" customFormat="1" ht="21" customHeight="1" x14ac:dyDescent="0.25">
      <c r="A138" s="95" t="s">
        <v>9</v>
      </c>
      <c r="B138" s="13" t="s">
        <v>26</v>
      </c>
      <c r="C138" s="14" t="s">
        <v>27</v>
      </c>
      <c r="D138" s="15" t="s">
        <v>11</v>
      </c>
      <c r="E138" s="15" t="s">
        <v>24</v>
      </c>
      <c r="F138" s="99">
        <f t="shared" si="40"/>
        <v>110000000</v>
      </c>
      <c r="G138" s="16">
        <v>46023</v>
      </c>
      <c r="H138" s="17">
        <v>46387</v>
      </c>
      <c r="I138" s="18">
        <v>0</v>
      </c>
      <c r="J138" s="18">
        <v>0</v>
      </c>
      <c r="K138" s="18">
        <v>0</v>
      </c>
      <c r="L138" s="18">
        <v>0</v>
      </c>
      <c r="M138" s="18">
        <v>30000000</v>
      </c>
      <c r="N138" s="18">
        <v>0</v>
      </c>
      <c r="O138" s="18">
        <v>20000000</v>
      </c>
      <c r="P138" s="18">
        <v>20000000</v>
      </c>
      <c r="Q138" s="18"/>
      <c r="R138" s="18">
        <v>20000000</v>
      </c>
      <c r="S138" s="18"/>
      <c r="T138" s="18">
        <v>20000000</v>
      </c>
      <c r="U138" s="30">
        <f t="shared" si="39"/>
        <v>110000000</v>
      </c>
      <c r="V138" s="20">
        <f t="shared" si="41"/>
        <v>115500000</v>
      </c>
      <c r="W138" s="21">
        <f t="shared" si="41"/>
        <v>121275000</v>
      </c>
      <c r="X138" s="22" t="s">
        <v>13</v>
      </c>
      <c r="Y138" s="23"/>
    </row>
    <row r="139" spans="1:25" s="2" customFormat="1" ht="20.25" customHeight="1" x14ac:dyDescent="0.25">
      <c r="A139" s="95" t="s">
        <v>9</v>
      </c>
      <c r="B139" s="13" t="s">
        <v>30</v>
      </c>
      <c r="C139" s="14" t="s">
        <v>31</v>
      </c>
      <c r="D139" s="15" t="s">
        <v>11</v>
      </c>
      <c r="E139" s="15" t="s">
        <v>24</v>
      </c>
      <c r="F139" s="99">
        <f t="shared" si="40"/>
        <v>55000000</v>
      </c>
      <c r="G139" s="16">
        <v>46023</v>
      </c>
      <c r="H139" s="17">
        <v>46387</v>
      </c>
      <c r="I139" s="18">
        <v>0</v>
      </c>
      <c r="J139" s="18">
        <v>0</v>
      </c>
      <c r="K139" s="18">
        <v>30000000</v>
      </c>
      <c r="L139" s="18">
        <v>0</v>
      </c>
      <c r="M139" s="18">
        <v>0</v>
      </c>
      <c r="N139" s="18">
        <v>15000000</v>
      </c>
      <c r="O139" s="18">
        <v>0</v>
      </c>
      <c r="P139" s="18">
        <v>0</v>
      </c>
      <c r="Q139" s="18">
        <v>10000000</v>
      </c>
      <c r="R139" s="18">
        <v>0</v>
      </c>
      <c r="S139" s="18">
        <v>0</v>
      </c>
      <c r="T139" s="18">
        <v>0</v>
      </c>
      <c r="U139" s="30">
        <f t="shared" si="39"/>
        <v>55000000</v>
      </c>
      <c r="V139" s="20">
        <f t="shared" si="41"/>
        <v>57750000</v>
      </c>
      <c r="W139" s="21">
        <f t="shared" si="41"/>
        <v>60637500</v>
      </c>
      <c r="X139" s="22" t="s">
        <v>13</v>
      </c>
      <c r="Y139" s="23"/>
    </row>
    <row r="140" spans="1:25" s="2" customFormat="1" ht="41.25" customHeight="1" x14ac:dyDescent="0.25">
      <c r="A140" s="95" t="s">
        <v>188</v>
      </c>
      <c r="B140" s="15" t="s">
        <v>34</v>
      </c>
      <c r="C140" s="14" t="s">
        <v>193</v>
      </c>
      <c r="D140" s="15" t="s">
        <v>11</v>
      </c>
      <c r="E140" s="15" t="s">
        <v>24</v>
      </c>
      <c r="F140" s="99">
        <f t="shared" si="40"/>
        <v>15000000</v>
      </c>
      <c r="G140" s="16">
        <v>46023</v>
      </c>
      <c r="H140" s="17">
        <v>46387</v>
      </c>
      <c r="I140" s="18">
        <v>0</v>
      </c>
      <c r="J140" s="18">
        <v>0</v>
      </c>
      <c r="K140" s="18">
        <v>5000000</v>
      </c>
      <c r="L140" s="18">
        <v>5000000</v>
      </c>
      <c r="M140" s="18">
        <v>5000000</v>
      </c>
      <c r="N140" s="18">
        <v>0</v>
      </c>
      <c r="O140" s="18">
        <v>0</v>
      </c>
      <c r="P140" s="18">
        <v>0</v>
      </c>
      <c r="Q140" s="18">
        <v>0</v>
      </c>
      <c r="R140" s="18">
        <v>0</v>
      </c>
      <c r="S140" s="18">
        <v>0</v>
      </c>
      <c r="T140" s="18">
        <v>0</v>
      </c>
      <c r="U140" s="30">
        <f t="shared" si="39"/>
        <v>15000000</v>
      </c>
      <c r="V140" s="20">
        <f>U140*1.05</f>
        <v>15750000</v>
      </c>
      <c r="W140" s="21">
        <f>V140*1.05</f>
        <v>16537500</v>
      </c>
      <c r="X140" s="22" t="s">
        <v>13</v>
      </c>
      <c r="Y140" s="24"/>
    </row>
    <row r="141" spans="1:25" s="2" customFormat="1" ht="36" x14ac:dyDescent="0.25">
      <c r="A141" s="94" t="s">
        <v>14</v>
      </c>
      <c r="B141" s="33" t="s">
        <v>34</v>
      </c>
      <c r="C141" s="13" t="s">
        <v>35</v>
      </c>
      <c r="D141" s="13" t="s">
        <v>11</v>
      </c>
      <c r="E141" s="13" t="s">
        <v>24</v>
      </c>
      <c r="F141" s="99">
        <f t="shared" si="40"/>
        <v>480000000</v>
      </c>
      <c r="G141" s="16">
        <v>46023</v>
      </c>
      <c r="H141" s="17">
        <v>46387</v>
      </c>
      <c r="I141" s="18">
        <v>40000000</v>
      </c>
      <c r="J141" s="18">
        <v>40000000</v>
      </c>
      <c r="K141" s="18">
        <v>40000000</v>
      </c>
      <c r="L141" s="18">
        <v>40000000</v>
      </c>
      <c r="M141" s="18">
        <v>40000000</v>
      </c>
      <c r="N141" s="18">
        <v>40000000</v>
      </c>
      <c r="O141" s="18">
        <v>40000000</v>
      </c>
      <c r="P141" s="18">
        <v>40000000</v>
      </c>
      <c r="Q141" s="18">
        <v>40000000</v>
      </c>
      <c r="R141" s="18">
        <v>40000000</v>
      </c>
      <c r="S141" s="18">
        <v>40000000</v>
      </c>
      <c r="T141" s="18">
        <v>40000000</v>
      </c>
      <c r="U141" s="30">
        <f t="shared" si="39"/>
        <v>480000000</v>
      </c>
      <c r="V141" s="20">
        <v>504000000</v>
      </c>
      <c r="W141" s="21">
        <v>529200000</v>
      </c>
      <c r="X141" s="22" t="s">
        <v>13</v>
      </c>
      <c r="Y141" s="23"/>
    </row>
    <row r="142" spans="1:25" s="2" customFormat="1" x14ac:dyDescent="0.25">
      <c r="A142" s="94" t="s">
        <v>14</v>
      </c>
      <c r="B142" s="33" t="s">
        <v>23</v>
      </c>
      <c r="C142" s="13" t="s">
        <v>38</v>
      </c>
      <c r="D142" s="13" t="s">
        <v>11</v>
      </c>
      <c r="E142" s="13" t="s">
        <v>24</v>
      </c>
      <c r="F142" s="99">
        <f t="shared" si="40"/>
        <v>45600000</v>
      </c>
      <c r="G142" s="16">
        <v>46023</v>
      </c>
      <c r="H142" s="17">
        <v>46387</v>
      </c>
      <c r="I142" s="18">
        <v>3800000</v>
      </c>
      <c r="J142" s="18">
        <v>3800000</v>
      </c>
      <c r="K142" s="18">
        <v>3800000</v>
      </c>
      <c r="L142" s="18">
        <v>3800000</v>
      </c>
      <c r="M142" s="18">
        <v>3800000</v>
      </c>
      <c r="N142" s="18">
        <v>3800000</v>
      </c>
      <c r="O142" s="18">
        <v>3800000</v>
      </c>
      <c r="P142" s="18">
        <v>3800000</v>
      </c>
      <c r="Q142" s="18">
        <v>3800000</v>
      </c>
      <c r="R142" s="18">
        <v>3800000</v>
      </c>
      <c r="S142" s="18">
        <v>3800000</v>
      </c>
      <c r="T142" s="18">
        <v>3800000</v>
      </c>
      <c r="U142" s="30">
        <f t="shared" si="39"/>
        <v>45600000</v>
      </c>
      <c r="V142" s="20">
        <v>56700000</v>
      </c>
      <c r="W142" s="21">
        <v>59535000</v>
      </c>
      <c r="X142" s="22" t="s">
        <v>13</v>
      </c>
      <c r="Y142" s="23"/>
    </row>
    <row r="143" spans="1:25" s="2" customFormat="1" x14ac:dyDescent="0.25">
      <c r="A143" s="94" t="s">
        <v>14</v>
      </c>
      <c r="B143" s="33" t="s">
        <v>23</v>
      </c>
      <c r="C143" s="13" t="s">
        <v>39</v>
      </c>
      <c r="D143" s="13" t="s">
        <v>11</v>
      </c>
      <c r="E143" s="13" t="s">
        <v>24</v>
      </c>
      <c r="F143" s="99">
        <f t="shared" si="40"/>
        <v>91200000</v>
      </c>
      <c r="G143" s="16">
        <v>46023</v>
      </c>
      <c r="H143" s="17">
        <v>46387</v>
      </c>
      <c r="I143" s="18">
        <v>7600000</v>
      </c>
      <c r="J143" s="18">
        <v>7600000</v>
      </c>
      <c r="K143" s="18">
        <v>7600000</v>
      </c>
      <c r="L143" s="18">
        <v>7600000</v>
      </c>
      <c r="M143" s="18">
        <v>7600000</v>
      </c>
      <c r="N143" s="18">
        <v>7600000</v>
      </c>
      <c r="O143" s="18">
        <v>7600000</v>
      </c>
      <c r="P143" s="18">
        <v>7600000</v>
      </c>
      <c r="Q143" s="18">
        <v>7600000</v>
      </c>
      <c r="R143" s="18">
        <v>7600000</v>
      </c>
      <c r="S143" s="18">
        <v>7600000</v>
      </c>
      <c r="T143" s="18">
        <v>7600000</v>
      </c>
      <c r="U143" s="30">
        <f t="shared" si="39"/>
        <v>91200000</v>
      </c>
      <c r="V143" s="20">
        <v>201348000</v>
      </c>
      <c r="W143" s="21">
        <v>211415400</v>
      </c>
      <c r="X143" s="22" t="s">
        <v>13</v>
      </c>
      <c r="Y143" s="23"/>
    </row>
    <row r="144" spans="1:25" s="2" customFormat="1" ht="24" x14ac:dyDescent="0.25">
      <c r="A144" s="94" t="s">
        <v>14</v>
      </c>
      <c r="B144" s="15" t="s">
        <v>23</v>
      </c>
      <c r="C144" s="13" t="s">
        <v>36</v>
      </c>
      <c r="D144" s="13" t="s">
        <v>11</v>
      </c>
      <c r="E144" s="13" t="s">
        <v>24</v>
      </c>
      <c r="F144" s="99">
        <f t="shared" si="40"/>
        <v>142200000</v>
      </c>
      <c r="G144" s="16">
        <v>46023</v>
      </c>
      <c r="H144" s="17">
        <v>46387</v>
      </c>
      <c r="I144" s="18">
        <v>11850000</v>
      </c>
      <c r="J144" s="18">
        <v>11850000</v>
      </c>
      <c r="K144" s="18">
        <v>11850000</v>
      </c>
      <c r="L144" s="18">
        <v>11850000</v>
      </c>
      <c r="M144" s="18">
        <v>11850000</v>
      </c>
      <c r="N144" s="18">
        <v>11850000</v>
      </c>
      <c r="O144" s="18">
        <v>11850000</v>
      </c>
      <c r="P144" s="18">
        <v>11850000</v>
      </c>
      <c r="Q144" s="18">
        <v>11850000</v>
      </c>
      <c r="R144" s="18">
        <v>11850000</v>
      </c>
      <c r="S144" s="18">
        <v>11850000</v>
      </c>
      <c r="T144" s="18">
        <v>11850000</v>
      </c>
      <c r="U144" s="30">
        <f t="shared" si="39"/>
        <v>142200000</v>
      </c>
      <c r="V144" s="20">
        <f t="shared" ref="V144:W159" si="42">U144*1.05</f>
        <v>149310000</v>
      </c>
      <c r="W144" s="21">
        <f t="shared" si="42"/>
        <v>156775500</v>
      </c>
      <c r="X144" s="22" t="s">
        <v>13</v>
      </c>
      <c r="Y144" s="23"/>
    </row>
    <row r="145" spans="1:25" s="2" customFormat="1" ht="18.75" customHeight="1" x14ac:dyDescent="0.25">
      <c r="A145" s="94" t="s">
        <v>14</v>
      </c>
      <c r="B145" s="15" t="s">
        <v>23</v>
      </c>
      <c r="C145" s="13" t="s">
        <v>148</v>
      </c>
      <c r="D145" s="13" t="s">
        <v>11</v>
      </c>
      <c r="E145" s="13" t="s">
        <v>24</v>
      </c>
      <c r="F145" s="99">
        <f t="shared" si="40"/>
        <v>2400000</v>
      </c>
      <c r="G145" s="16">
        <v>46023</v>
      </c>
      <c r="H145" s="17">
        <v>46387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18">
        <v>0</v>
      </c>
      <c r="O145" s="18">
        <v>400000</v>
      </c>
      <c r="P145" s="18">
        <v>400000</v>
      </c>
      <c r="Q145" s="18">
        <v>400000</v>
      </c>
      <c r="R145" s="18">
        <v>400000</v>
      </c>
      <c r="S145" s="18">
        <v>400000</v>
      </c>
      <c r="T145" s="18">
        <v>400000</v>
      </c>
      <c r="U145" s="30">
        <f t="shared" si="39"/>
        <v>2400000</v>
      </c>
      <c r="V145" s="20">
        <f t="shared" si="42"/>
        <v>2520000</v>
      </c>
      <c r="W145" s="21">
        <f t="shared" si="42"/>
        <v>2646000</v>
      </c>
      <c r="X145" s="22" t="s">
        <v>13</v>
      </c>
      <c r="Y145" s="23"/>
    </row>
    <row r="146" spans="1:25" s="2" customFormat="1" ht="18.75" customHeight="1" x14ac:dyDescent="0.25">
      <c r="A146" s="94" t="s">
        <v>14</v>
      </c>
      <c r="B146" s="15" t="s">
        <v>23</v>
      </c>
      <c r="C146" s="13" t="s">
        <v>164</v>
      </c>
      <c r="D146" s="13" t="s">
        <v>11</v>
      </c>
      <c r="E146" s="13" t="s">
        <v>24</v>
      </c>
      <c r="F146" s="99">
        <f t="shared" si="40"/>
        <v>25000000</v>
      </c>
      <c r="G146" s="16">
        <v>46023</v>
      </c>
      <c r="H146" s="17">
        <v>46387</v>
      </c>
      <c r="I146" s="18">
        <v>0</v>
      </c>
      <c r="J146" s="18"/>
      <c r="K146" s="18">
        <v>15000000</v>
      </c>
      <c r="L146" s="18">
        <v>0</v>
      </c>
      <c r="M146" s="18"/>
      <c r="N146" s="18">
        <v>10000000</v>
      </c>
      <c r="O146" s="18">
        <v>0</v>
      </c>
      <c r="P146" s="18">
        <v>0</v>
      </c>
      <c r="Q146" s="18">
        <v>0</v>
      </c>
      <c r="R146" s="18"/>
      <c r="S146" s="18">
        <v>0</v>
      </c>
      <c r="T146" s="18">
        <v>0</v>
      </c>
      <c r="U146" s="30">
        <f t="shared" si="39"/>
        <v>25000000</v>
      </c>
      <c r="V146" s="20">
        <f t="shared" si="42"/>
        <v>26250000</v>
      </c>
      <c r="W146" s="21">
        <f t="shared" si="42"/>
        <v>27562500</v>
      </c>
      <c r="X146" s="22" t="s">
        <v>13</v>
      </c>
      <c r="Y146" s="23"/>
    </row>
    <row r="147" spans="1:25" s="2" customFormat="1" ht="16.5" customHeight="1" x14ac:dyDescent="0.25">
      <c r="A147" s="94" t="s">
        <v>14</v>
      </c>
      <c r="B147" s="15" t="s">
        <v>23</v>
      </c>
      <c r="C147" s="13" t="s">
        <v>165</v>
      </c>
      <c r="D147" s="13" t="s">
        <v>11</v>
      </c>
      <c r="E147" s="13" t="s">
        <v>24</v>
      </c>
      <c r="F147" s="99">
        <f t="shared" si="40"/>
        <v>25000000</v>
      </c>
      <c r="G147" s="16">
        <v>46023</v>
      </c>
      <c r="H147" s="17">
        <v>46387</v>
      </c>
      <c r="I147" s="18">
        <v>0</v>
      </c>
      <c r="J147" s="18"/>
      <c r="K147" s="18">
        <v>0</v>
      </c>
      <c r="L147" s="18">
        <v>15000000</v>
      </c>
      <c r="M147" s="18"/>
      <c r="N147" s="18">
        <v>5000000</v>
      </c>
      <c r="O147" s="18">
        <v>0</v>
      </c>
      <c r="P147" s="18">
        <v>0</v>
      </c>
      <c r="Q147" s="18">
        <v>0</v>
      </c>
      <c r="R147" s="18"/>
      <c r="S147" s="18">
        <v>5000000</v>
      </c>
      <c r="T147" s="18">
        <v>0</v>
      </c>
      <c r="U147" s="30">
        <f t="shared" si="39"/>
        <v>25000000</v>
      </c>
      <c r="V147" s="20">
        <f t="shared" si="42"/>
        <v>26250000</v>
      </c>
      <c r="W147" s="21">
        <f t="shared" si="42"/>
        <v>27562500</v>
      </c>
      <c r="X147" s="22" t="s">
        <v>13</v>
      </c>
      <c r="Y147" s="23"/>
    </row>
    <row r="148" spans="1:25" s="2" customFormat="1" ht="18.75" customHeight="1" x14ac:dyDescent="0.25">
      <c r="A148" s="94" t="s">
        <v>14</v>
      </c>
      <c r="B148" s="15" t="s">
        <v>34</v>
      </c>
      <c r="C148" s="13" t="s">
        <v>37</v>
      </c>
      <c r="D148" s="15" t="s">
        <v>11</v>
      </c>
      <c r="E148" s="13" t="s">
        <v>24</v>
      </c>
      <c r="F148" s="99">
        <f t="shared" si="40"/>
        <v>20000000</v>
      </c>
      <c r="G148" s="16">
        <v>46023</v>
      </c>
      <c r="H148" s="17">
        <v>46387</v>
      </c>
      <c r="I148" s="18">
        <v>0</v>
      </c>
      <c r="J148" s="18">
        <v>0</v>
      </c>
      <c r="K148" s="18">
        <v>0</v>
      </c>
      <c r="L148" s="18"/>
      <c r="M148" s="18">
        <v>10000000</v>
      </c>
      <c r="N148" s="18">
        <v>0</v>
      </c>
      <c r="O148" s="18"/>
      <c r="P148" s="18">
        <v>10000000</v>
      </c>
      <c r="Q148" s="18">
        <v>0</v>
      </c>
      <c r="R148" s="18"/>
      <c r="S148" s="18">
        <v>0</v>
      </c>
      <c r="T148" s="18">
        <v>0</v>
      </c>
      <c r="U148" s="30">
        <f t="shared" si="39"/>
        <v>20000000</v>
      </c>
      <c r="V148" s="20">
        <f t="shared" si="42"/>
        <v>21000000</v>
      </c>
      <c r="W148" s="21">
        <f t="shared" si="42"/>
        <v>22050000</v>
      </c>
      <c r="X148" s="22" t="s">
        <v>13</v>
      </c>
      <c r="Y148" s="23"/>
    </row>
    <row r="149" spans="1:25" s="2" customFormat="1" ht="18.75" customHeight="1" x14ac:dyDescent="0.25">
      <c r="A149" s="94" t="s">
        <v>14</v>
      </c>
      <c r="B149" s="15" t="s">
        <v>195</v>
      </c>
      <c r="C149" s="13" t="s">
        <v>190</v>
      </c>
      <c r="D149" s="15" t="s">
        <v>11</v>
      </c>
      <c r="E149" s="13" t="s">
        <v>24</v>
      </c>
      <c r="F149" s="99">
        <f t="shared" si="40"/>
        <v>10000000</v>
      </c>
      <c r="G149" s="16">
        <v>46023</v>
      </c>
      <c r="H149" s="17">
        <v>46387</v>
      </c>
      <c r="I149" s="18">
        <v>0</v>
      </c>
      <c r="J149" s="18">
        <v>0</v>
      </c>
      <c r="K149" s="18">
        <v>10000000</v>
      </c>
      <c r="L149" s="18"/>
      <c r="M149" s="18">
        <v>0</v>
      </c>
      <c r="N149" s="18">
        <v>0</v>
      </c>
      <c r="O149" s="18"/>
      <c r="P149" s="18">
        <v>0</v>
      </c>
      <c r="Q149" s="18">
        <v>0</v>
      </c>
      <c r="R149" s="18"/>
      <c r="S149" s="18">
        <v>0</v>
      </c>
      <c r="T149" s="18">
        <v>0</v>
      </c>
      <c r="U149" s="30">
        <f t="shared" ref="U149" si="43">SUM(I149:T149)</f>
        <v>10000000</v>
      </c>
      <c r="V149" s="20">
        <f t="shared" si="42"/>
        <v>10500000</v>
      </c>
      <c r="W149" s="21">
        <f t="shared" si="42"/>
        <v>11025000</v>
      </c>
      <c r="X149" s="22" t="s">
        <v>13</v>
      </c>
      <c r="Y149" s="23"/>
    </row>
    <row r="150" spans="1:25" s="2" customFormat="1" ht="24" x14ac:dyDescent="0.25">
      <c r="A150" s="94" t="s">
        <v>14</v>
      </c>
      <c r="B150" s="15" t="s">
        <v>23</v>
      </c>
      <c r="C150" s="13" t="s">
        <v>40</v>
      </c>
      <c r="D150" s="13" t="s">
        <v>11</v>
      </c>
      <c r="E150" s="13" t="s">
        <v>24</v>
      </c>
      <c r="F150" s="99">
        <f t="shared" si="40"/>
        <v>12000000</v>
      </c>
      <c r="G150" s="16">
        <v>46023</v>
      </c>
      <c r="H150" s="17">
        <v>46387</v>
      </c>
      <c r="I150" s="18">
        <v>0</v>
      </c>
      <c r="J150" s="18">
        <v>0</v>
      </c>
      <c r="K150" s="18">
        <v>0</v>
      </c>
      <c r="L150" s="18">
        <v>0</v>
      </c>
      <c r="M150" s="18"/>
      <c r="N150" s="18">
        <v>0</v>
      </c>
      <c r="O150" s="18">
        <v>0</v>
      </c>
      <c r="P150" s="18">
        <v>0</v>
      </c>
      <c r="Q150" s="18">
        <v>0</v>
      </c>
      <c r="R150" s="18"/>
      <c r="S150" s="18">
        <v>12000000</v>
      </c>
      <c r="T150" s="18">
        <v>0</v>
      </c>
      <c r="U150" s="30">
        <f t="shared" si="39"/>
        <v>12000000</v>
      </c>
      <c r="V150" s="20">
        <f t="shared" si="42"/>
        <v>12600000</v>
      </c>
      <c r="W150" s="21">
        <f t="shared" si="42"/>
        <v>13230000</v>
      </c>
      <c r="X150" s="22" t="s">
        <v>13</v>
      </c>
      <c r="Y150" s="23"/>
    </row>
    <row r="151" spans="1:25" s="2" customFormat="1" ht="39.75" customHeight="1" x14ac:dyDescent="0.25">
      <c r="A151" s="94" t="s">
        <v>17</v>
      </c>
      <c r="B151" s="15" t="s">
        <v>23</v>
      </c>
      <c r="C151" s="13" t="s">
        <v>179</v>
      </c>
      <c r="D151" s="13" t="s">
        <v>11</v>
      </c>
      <c r="E151" s="13" t="s">
        <v>24</v>
      </c>
      <c r="F151" s="99">
        <f t="shared" si="40"/>
        <v>63000000</v>
      </c>
      <c r="G151" s="16">
        <v>46023</v>
      </c>
      <c r="H151" s="17">
        <v>46387</v>
      </c>
      <c r="I151" s="18">
        <v>0</v>
      </c>
      <c r="J151" s="18">
        <v>0</v>
      </c>
      <c r="K151" s="18">
        <v>0</v>
      </c>
      <c r="L151" s="18">
        <v>7000000</v>
      </c>
      <c r="M151" s="18">
        <v>7000000</v>
      </c>
      <c r="N151" s="18">
        <v>7000000</v>
      </c>
      <c r="O151" s="18">
        <v>7000000</v>
      </c>
      <c r="P151" s="18">
        <v>7000000</v>
      </c>
      <c r="Q151" s="18">
        <v>7000000</v>
      </c>
      <c r="R151" s="18">
        <v>7000000</v>
      </c>
      <c r="S151" s="18">
        <v>7000000</v>
      </c>
      <c r="T151" s="18">
        <v>7000000</v>
      </c>
      <c r="U151" s="30">
        <f t="shared" si="39"/>
        <v>63000000</v>
      </c>
      <c r="V151" s="20">
        <f t="shared" si="42"/>
        <v>66150000</v>
      </c>
      <c r="W151" s="21">
        <f t="shared" si="42"/>
        <v>69457500</v>
      </c>
      <c r="X151" s="22" t="s">
        <v>13</v>
      </c>
      <c r="Y151" s="23"/>
    </row>
    <row r="152" spans="1:25" s="2" customFormat="1" ht="24" x14ac:dyDescent="0.25">
      <c r="A152" s="95" t="s">
        <v>17</v>
      </c>
      <c r="B152" s="13" t="s">
        <v>23</v>
      </c>
      <c r="C152" s="14" t="s">
        <v>162</v>
      </c>
      <c r="D152" s="15" t="s">
        <v>180</v>
      </c>
      <c r="E152" s="15" t="s">
        <v>24</v>
      </c>
      <c r="F152" s="99">
        <f t="shared" si="40"/>
        <v>42186000</v>
      </c>
      <c r="G152" s="16">
        <v>46023</v>
      </c>
      <c r="H152" s="17">
        <v>46387</v>
      </c>
      <c r="I152" s="18">
        <v>2300000</v>
      </c>
      <c r="J152" s="18">
        <v>3626000</v>
      </c>
      <c r="K152" s="18">
        <v>3626000</v>
      </c>
      <c r="L152" s="18">
        <v>3626000</v>
      </c>
      <c r="M152" s="18">
        <v>3626000</v>
      </c>
      <c r="N152" s="18">
        <v>3626000</v>
      </c>
      <c r="O152" s="18">
        <v>3626000</v>
      </c>
      <c r="P152" s="18">
        <v>3626000</v>
      </c>
      <c r="Q152" s="18">
        <v>3626000</v>
      </c>
      <c r="R152" s="18">
        <v>3626000</v>
      </c>
      <c r="S152" s="18">
        <v>3626000</v>
      </c>
      <c r="T152" s="18">
        <v>3626000</v>
      </c>
      <c r="U152" s="30">
        <f t="shared" si="39"/>
        <v>42186000</v>
      </c>
      <c r="V152" s="20">
        <f t="shared" si="42"/>
        <v>44295300</v>
      </c>
      <c r="W152" s="21">
        <f t="shared" si="42"/>
        <v>46510065</v>
      </c>
      <c r="X152" s="22" t="s">
        <v>13</v>
      </c>
      <c r="Y152" s="24"/>
    </row>
    <row r="153" spans="1:25" s="2" customFormat="1" ht="24" x14ac:dyDescent="0.25">
      <c r="A153" s="95" t="s">
        <v>17</v>
      </c>
      <c r="B153" s="13" t="s">
        <v>23</v>
      </c>
      <c r="C153" s="14" t="s">
        <v>163</v>
      </c>
      <c r="D153" s="15" t="s">
        <v>180</v>
      </c>
      <c r="E153" s="15" t="s">
        <v>24</v>
      </c>
      <c r="F153" s="99">
        <f t="shared" si="40"/>
        <v>5400000</v>
      </c>
      <c r="G153" s="16">
        <v>46023</v>
      </c>
      <c r="H153" s="17">
        <v>46387</v>
      </c>
      <c r="I153" s="18">
        <v>450000</v>
      </c>
      <c r="J153" s="18">
        <v>450000</v>
      </c>
      <c r="K153" s="18">
        <v>450000</v>
      </c>
      <c r="L153" s="18">
        <v>450000</v>
      </c>
      <c r="M153" s="18">
        <v>450000</v>
      </c>
      <c r="N153" s="18">
        <v>450000</v>
      </c>
      <c r="O153" s="18">
        <v>450000</v>
      </c>
      <c r="P153" s="18">
        <v>450000</v>
      </c>
      <c r="Q153" s="18">
        <v>450000</v>
      </c>
      <c r="R153" s="18">
        <v>450000</v>
      </c>
      <c r="S153" s="18">
        <v>450000</v>
      </c>
      <c r="T153" s="18">
        <v>450000</v>
      </c>
      <c r="U153" s="30">
        <f t="shared" si="39"/>
        <v>5400000</v>
      </c>
      <c r="V153" s="20">
        <f t="shared" si="42"/>
        <v>5670000</v>
      </c>
      <c r="W153" s="21">
        <f t="shared" si="42"/>
        <v>5953500</v>
      </c>
      <c r="X153" s="22" t="s">
        <v>13</v>
      </c>
      <c r="Y153" s="24"/>
    </row>
    <row r="154" spans="1:25" s="2" customFormat="1" ht="36" x14ac:dyDescent="0.25">
      <c r="A154" s="95" t="s">
        <v>17</v>
      </c>
      <c r="B154" s="15" t="s">
        <v>61</v>
      </c>
      <c r="C154" s="13" t="s">
        <v>62</v>
      </c>
      <c r="D154" s="15" t="s">
        <v>11</v>
      </c>
      <c r="E154" s="13" t="s">
        <v>25</v>
      </c>
      <c r="F154" s="99">
        <f t="shared" si="40"/>
        <v>21000000</v>
      </c>
      <c r="G154" s="16">
        <v>46023</v>
      </c>
      <c r="H154" s="17">
        <v>46387</v>
      </c>
      <c r="I154" s="18">
        <v>0</v>
      </c>
      <c r="J154" s="18">
        <v>0</v>
      </c>
      <c r="K154" s="18">
        <v>0</v>
      </c>
      <c r="L154" s="18">
        <v>13000000</v>
      </c>
      <c r="M154" s="18">
        <v>0</v>
      </c>
      <c r="N154" s="18">
        <v>0</v>
      </c>
      <c r="O154" s="18">
        <v>0</v>
      </c>
      <c r="P154" s="18">
        <v>0</v>
      </c>
      <c r="Q154" s="18">
        <v>8000000</v>
      </c>
      <c r="R154" s="18">
        <v>0</v>
      </c>
      <c r="S154" s="18">
        <v>0</v>
      </c>
      <c r="T154" s="18">
        <v>0</v>
      </c>
      <c r="U154" s="30">
        <f t="shared" si="39"/>
        <v>21000000</v>
      </c>
      <c r="V154" s="20">
        <f t="shared" si="42"/>
        <v>22050000</v>
      </c>
      <c r="W154" s="21">
        <f t="shared" si="42"/>
        <v>23152500</v>
      </c>
      <c r="X154" s="22" t="s">
        <v>13</v>
      </c>
      <c r="Y154" s="26"/>
    </row>
    <row r="155" spans="1:25" s="2" customFormat="1" ht="24" x14ac:dyDescent="0.25">
      <c r="A155" s="95" t="s">
        <v>17</v>
      </c>
      <c r="B155" s="15" t="s">
        <v>167</v>
      </c>
      <c r="C155" s="13" t="s">
        <v>166</v>
      </c>
      <c r="D155" s="15" t="s">
        <v>11</v>
      </c>
      <c r="E155" s="13" t="s">
        <v>25</v>
      </c>
      <c r="F155" s="99">
        <f t="shared" si="40"/>
        <v>18000000</v>
      </c>
      <c r="G155" s="16">
        <v>46023</v>
      </c>
      <c r="H155" s="17">
        <v>46387</v>
      </c>
      <c r="I155" s="18">
        <v>0</v>
      </c>
      <c r="J155" s="18">
        <v>0</v>
      </c>
      <c r="K155" s="18">
        <v>0</v>
      </c>
      <c r="L155" s="18">
        <v>10000000</v>
      </c>
      <c r="M155" s="18">
        <v>0</v>
      </c>
      <c r="N155" s="18">
        <v>0</v>
      </c>
      <c r="O155" s="18">
        <v>0</v>
      </c>
      <c r="P155" s="18">
        <v>0</v>
      </c>
      <c r="Q155" s="18">
        <v>8000000</v>
      </c>
      <c r="R155" s="18">
        <v>0</v>
      </c>
      <c r="S155" s="18">
        <v>0</v>
      </c>
      <c r="T155" s="18">
        <v>0</v>
      </c>
      <c r="U155" s="30">
        <f t="shared" si="39"/>
        <v>18000000</v>
      </c>
      <c r="V155" s="20">
        <f t="shared" si="42"/>
        <v>18900000</v>
      </c>
      <c r="W155" s="21">
        <f t="shared" si="42"/>
        <v>19845000</v>
      </c>
      <c r="X155" s="22" t="s">
        <v>13</v>
      </c>
      <c r="Y155" s="26"/>
    </row>
    <row r="156" spans="1:25" s="2" customFormat="1" ht="27" customHeight="1" x14ac:dyDescent="0.25">
      <c r="A156" s="95" t="s">
        <v>17</v>
      </c>
      <c r="B156" s="13" t="s">
        <v>32</v>
      </c>
      <c r="C156" s="14" t="s">
        <v>177</v>
      </c>
      <c r="D156" s="15" t="s">
        <v>11</v>
      </c>
      <c r="E156" s="15" t="s">
        <v>24</v>
      </c>
      <c r="F156" s="99">
        <f t="shared" si="40"/>
        <v>150000000</v>
      </c>
      <c r="G156" s="16">
        <v>46023</v>
      </c>
      <c r="H156" s="17">
        <v>46387</v>
      </c>
      <c r="I156" s="18">
        <v>0</v>
      </c>
      <c r="J156" s="18"/>
      <c r="K156" s="18">
        <v>30000000</v>
      </c>
      <c r="L156" s="18">
        <v>20000000</v>
      </c>
      <c r="M156" s="18">
        <v>20000000</v>
      </c>
      <c r="N156" s="18">
        <v>20000000</v>
      </c>
      <c r="O156" s="18">
        <v>20000000</v>
      </c>
      <c r="P156" s="18">
        <v>20000000</v>
      </c>
      <c r="Q156" s="18">
        <v>20000000</v>
      </c>
      <c r="R156" s="18">
        <v>0</v>
      </c>
      <c r="S156" s="18">
        <v>0</v>
      </c>
      <c r="T156" s="18">
        <v>0</v>
      </c>
      <c r="U156" s="30">
        <f t="shared" si="39"/>
        <v>150000000</v>
      </c>
      <c r="V156" s="20">
        <f t="shared" si="42"/>
        <v>157500000</v>
      </c>
      <c r="W156" s="21">
        <f t="shared" si="42"/>
        <v>165375000</v>
      </c>
      <c r="X156" s="22" t="s">
        <v>13</v>
      </c>
      <c r="Y156" s="23"/>
    </row>
    <row r="157" spans="1:25" s="2" customFormat="1" ht="19.5" customHeight="1" x14ac:dyDescent="0.25">
      <c r="A157" s="95" t="s">
        <v>17</v>
      </c>
      <c r="B157" s="13" t="s">
        <v>196</v>
      </c>
      <c r="C157" s="14" t="s">
        <v>147</v>
      </c>
      <c r="D157" s="15" t="s">
        <v>11</v>
      </c>
      <c r="E157" s="15" t="s">
        <v>24</v>
      </c>
      <c r="F157" s="99">
        <f t="shared" si="40"/>
        <v>10000000</v>
      </c>
      <c r="G157" s="16">
        <v>46023</v>
      </c>
      <c r="H157" s="17">
        <v>46387</v>
      </c>
      <c r="I157" s="18">
        <v>0</v>
      </c>
      <c r="J157" s="18">
        <v>0</v>
      </c>
      <c r="K157" s="18">
        <v>0</v>
      </c>
      <c r="L157" s="18">
        <v>5000000</v>
      </c>
      <c r="M157" s="18">
        <v>5000000</v>
      </c>
      <c r="N157" s="18">
        <v>0</v>
      </c>
      <c r="O157" s="18">
        <v>0</v>
      </c>
      <c r="P157" s="18">
        <v>0</v>
      </c>
      <c r="Q157" s="18">
        <v>0</v>
      </c>
      <c r="R157" s="18">
        <v>0</v>
      </c>
      <c r="S157" s="18">
        <v>0</v>
      </c>
      <c r="T157" s="18">
        <v>0</v>
      </c>
      <c r="U157" s="30">
        <f t="shared" si="39"/>
        <v>10000000</v>
      </c>
      <c r="V157" s="20">
        <f t="shared" si="42"/>
        <v>10500000</v>
      </c>
      <c r="W157" s="21">
        <f t="shared" si="42"/>
        <v>11025000</v>
      </c>
      <c r="X157" s="22" t="s">
        <v>13</v>
      </c>
      <c r="Y157" s="24"/>
    </row>
    <row r="158" spans="1:25" s="37" customFormat="1" ht="11.25" x14ac:dyDescent="0.25">
      <c r="A158" s="97" t="s">
        <v>41</v>
      </c>
      <c r="B158" s="38" t="s">
        <v>44</v>
      </c>
      <c r="C158" s="39" t="s">
        <v>45</v>
      </c>
      <c r="D158" s="40" t="s">
        <v>43</v>
      </c>
      <c r="E158" s="40" t="s">
        <v>25</v>
      </c>
      <c r="F158" s="41">
        <f t="shared" si="40"/>
        <v>33400000</v>
      </c>
      <c r="G158" s="42">
        <v>45658</v>
      </c>
      <c r="H158" s="42">
        <v>46022</v>
      </c>
      <c r="I158" s="43">
        <v>0</v>
      </c>
      <c r="J158" s="43">
        <v>0</v>
      </c>
      <c r="K158" s="43">
        <v>33400000</v>
      </c>
      <c r="L158" s="43">
        <v>0</v>
      </c>
      <c r="M158" s="43">
        <v>0</v>
      </c>
      <c r="N158" s="43">
        <v>0</v>
      </c>
      <c r="O158" s="43">
        <v>0</v>
      </c>
      <c r="P158" s="43">
        <v>0</v>
      </c>
      <c r="Q158" s="43">
        <v>0</v>
      </c>
      <c r="R158" s="43">
        <v>0</v>
      </c>
      <c r="S158" s="43">
        <v>0</v>
      </c>
      <c r="T158" s="43">
        <v>0</v>
      </c>
      <c r="U158" s="44">
        <f t="shared" si="39"/>
        <v>33400000</v>
      </c>
      <c r="V158" s="45">
        <f t="shared" si="42"/>
        <v>35070000</v>
      </c>
      <c r="W158" s="45">
        <f t="shared" si="42"/>
        <v>36823500</v>
      </c>
      <c r="X158" s="46" t="s">
        <v>13</v>
      </c>
      <c r="Y158" s="47"/>
    </row>
    <row r="159" spans="1:25" s="37" customFormat="1" ht="11.25" x14ac:dyDescent="0.25">
      <c r="A159" s="97" t="s">
        <v>41</v>
      </c>
      <c r="B159" s="38" t="s">
        <v>44</v>
      </c>
      <c r="C159" s="39" t="s">
        <v>48</v>
      </c>
      <c r="D159" s="40" t="s">
        <v>43</v>
      </c>
      <c r="E159" s="40" t="s">
        <v>25</v>
      </c>
      <c r="F159" s="41">
        <f t="shared" si="40"/>
        <v>4000000</v>
      </c>
      <c r="G159" s="42">
        <v>46204</v>
      </c>
      <c r="H159" s="42">
        <v>46387</v>
      </c>
      <c r="I159" s="43">
        <v>0</v>
      </c>
      <c r="J159" s="43">
        <v>0</v>
      </c>
      <c r="K159" s="43">
        <v>0</v>
      </c>
      <c r="L159" s="43">
        <v>0</v>
      </c>
      <c r="M159" s="43">
        <v>0</v>
      </c>
      <c r="N159" s="43">
        <v>0</v>
      </c>
      <c r="O159" s="43">
        <v>0</v>
      </c>
      <c r="P159" s="43">
        <v>0</v>
      </c>
      <c r="Q159" s="43">
        <v>0</v>
      </c>
      <c r="R159" s="43">
        <v>0</v>
      </c>
      <c r="S159" s="43">
        <v>0</v>
      </c>
      <c r="T159" s="43">
        <v>4000000</v>
      </c>
      <c r="U159" s="44">
        <f t="shared" si="39"/>
        <v>4000000</v>
      </c>
      <c r="V159" s="45">
        <f t="shared" si="42"/>
        <v>4200000</v>
      </c>
      <c r="W159" s="45">
        <f t="shared" si="42"/>
        <v>4410000</v>
      </c>
      <c r="X159" s="46" t="s">
        <v>13</v>
      </c>
      <c r="Y159" s="47"/>
    </row>
    <row r="160" spans="1:25" s="37" customFormat="1" ht="11.25" x14ac:dyDescent="0.25">
      <c r="A160" s="97" t="s">
        <v>41</v>
      </c>
      <c r="B160" s="38" t="s">
        <v>44</v>
      </c>
      <c r="C160" s="39" t="s">
        <v>47</v>
      </c>
      <c r="D160" s="40" t="s">
        <v>43</v>
      </c>
      <c r="E160" s="40" t="s">
        <v>25</v>
      </c>
      <c r="F160" s="41">
        <f t="shared" si="40"/>
        <v>12000000</v>
      </c>
      <c r="G160" s="42">
        <v>46023</v>
      </c>
      <c r="H160" s="42">
        <v>46387</v>
      </c>
      <c r="I160" s="43">
        <v>0</v>
      </c>
      <c r="J160" s="43">
        <v>0</v>
      </c>
      <c r="K160" s="43">
        <v>0</v>
      </c>
      <c r="L160" s="43">
        <v>0</v>
      </c>
      <c r="M160" s="43">
        <v>0</v>
      </c>
      <c r="N160" s="43">
        <v>6000000</v>
      </c>
      <c r="O160" s="43">
        <v>0</v>
      </c>
      <c r="P160" s="43">
        <v>0</v>
      </c>
      <c r="Q160" s="43">
        <v>0</v>
      </c>
      <c r="R160" s="43">
        <v>0</v>
      </c>
      <c r="S160" s="43">
        <v>0</v>
      </c>
      <c r="T160" s="43">
        <v>6000000</v>
      </c>
      <c r="U160" s="44">
        <f t="shared" si="39"/>
        <v>12000000</v>
      </c>
      <c r="V160" s="45">
        <f t="shared" ref="V160:W165" si="44">U160*1.05</f>
        <v>12600000</v>
      </c>
      <c r="W160" s="45">
        <f t="shared" si="44"/>
        <v>13230000</v>
      </c>
      <c r="X160" s="46" t="s">
        <v>13</v>
      </c>
      <c r="Y160" s="47"/>
    </row>
    <row r="161" spans="1:25" s="37" customFormat="1" ht="11.25" x14ac:dyDescent="0.25">
      <c r="A161" s="97" t="s">
        <v>41</v>
      </c>
      <c r="B161" s="38" t="s">
        <v>44</v>
      </c>
      <c r="C161" s="39" t="s">
        <v>46</v>
      </c>
      <c r="D161" s="40" t="s">
        <v>43</v>
      </c>
      <c r="E161" s="40" t="s">
        <v>25</v>
      </c>
      <c r="F161" s="41">
        <f t="shared" si="40"/>
        <v>8000000</v>
      </c>
      <c r="G161" s="42">
        <v>45658</v>
      </c>
      <c r="H161" s="42">
        <v>46022</v>
      </c>
      <c r="I161" s="43">
        <v>0</v>
      </c>
      <c r="J161" s="43">
        <v>0</v>
      </c>
      <c r="K161" s="43">
        <v>0</v>
      </c>
      <c r="L161" s="43">
        <v>0</v>
      </c>
      <c r="M161" s="43">
        <v>8000000</v>
      </c>
      <c r="N161" s="43">
        <v>0</v>
      </c>
      <c r="O161" s="43">
        <v>0</v>
      </c>
      <c r="P161" s="43">
        <v>0</v>
      </c>
      <c r="Q161" s="43">
        <v>0</v>
      </c>
      <c r="R161" s="43">
        <v>0</v>
      </c>
      <c r="S161" s="43">
        <v>0</v>
      </c>
      <c r="T161" s="43">
        <v>0</v>
      </c>
      <c r="U161" s="44">
        <f t="shared" si="39"/>
        <v>8000000</v>
      </c>
      <c r="V161" s="45">
        <f t="shared" si="44"/>
        <v>8400000</v>
      </c>
      <c r="W161" s="45">
        <f t="shared" si="44"/>
        <v>8820000</v>
      </c>
      <c r="X161" s="46" t="s">
        <v>13</v>
      </c>
      <c r="Y161" s="47"/>
    </row>
    <row r="162" spans="1:25" s="37" customFormat="1" ht="11.25" x14ac:dyDescent="0.25">
      <c r="A162" s="97" t="s">
        <v>41</v>
      </c>
      <c r="B162" s="38" t="s">
        <v>44</v>
      </c>
      <c r="C162" s="39" t="s">
        <v>146</v>
      </c>
      <c r="D162" s="40" t="s">
        <v>43</v>
      </c>
      <c r="E162" s="40" t="s">
        <v>25</v>
      </c>
      <c r="F162" s="41">
        <f t="shared" si="40"/>
        <v>4000000</v>
      </c>
      <c r="G162" s="42">
        <v>46023</v>
      </c>
      <c r="H162" s="42">
        <v>46387</v>
      </c>
      <c r="I162" s="43">
        <v>0</v>
      </c>
      <c r="J162" s="43">
        <v>0</v>
      </c>
      <c r="K162" s="43">
        <v>0</v>
      </c>
      <c r="L162" s="43">
        <v>0</v>
      </c>
      <c r="M162" s="43">
        <v>0</v>
      </c>
      <c r="N162" s="43">
        <v>4000000</v>
      </c>
      <c r="O162" s="43">
        <v>0</v>
      </c>
      <c r="P162" s="43">
        <v>0</v>
      </c>
      <c r="Q162" s="43">
        <v>0</v>
      </c>
      <c r="R162" s="43">
        <v>0</v>
      </c>
      <c r="S162" s="43">
        <v>0</v>
      </c>
      <c r="T162" s="43">
        <v>0</v>
      </c>
      <c r="U162" s="44">
        <f t="shared" si="39"/>
        <v>4000000</v>
      </c>
      <c r="V162" s="45">
        <f t="shared" si="44"/>
        <v>4200000</v>
      </c>
      <c r="W162" s="45">
        <f t="shared" si="44"/>
        <v>4410000</v>
      </c>
      <c r="X162" s="46" t="s">
        <v>13</v>
      </c>
      <c r="Y162" s="47"/>
    </row>
    <row r="163" spans="1:25" s="37" customFormat="1" ht="22.5" x14ac:dyDescent="0.25">
      <c r="A163" s="97" t="s">
        <v>41</v>
      </c>
      <c r="B163" s="38" t="s">
        <v>44</v>
      </c>
      <c r="C163" s="39" t="s">
        <v>49</v>
      </c>
      <c r="D163" s="40" t="s">
        <v>43</v>
      </c>
      <c r="E163" s="40" t="s">
        <v>25</v>
      </c>
      <c r="F163" s="41">
        <f t="shared" si="40"/>
        <v>150000000</v>
      </c>
      <c r="G163" s="42">
        <v>46023</v>
      </c>
      <c r="H163" s="42">
        <v>46387</v>
      </c>
      <c r="I163" s="43">
        <v>0</v>
      </c>
      <c r="J163" s="43">
        <v>0</v>
      </c>
      <c r="K163" s="43">
        <v>0</v>
      </c>
      <c r="L163" s="43">
        <v>150000000</v>
      </c>
      <c r="M163" s="43">
        <v>0</v>
      </c>
      <c r="N163" s="43">
        <v>0</v>
      </c>
      <c r="O163" s="43">
        <v>0</v>
      </c>
      <c r="P163" s="43">
        <v>0</v>
      </c>
      <c r="Q163" s="43">
        <v>0</v>
      </c>
      <c r="R163" s="43">
        <v>0</v>
      </c>
      <c r="S163" s="43">
        <v>0</v>
      </c>
      <c r="T163" s="43">
        <v>0</v>
      </c>
      <c r="U163" s="44">
        <f t="shared" si="39"/>
        <v>150000000</v>
      </c>
      <c r="V163" s="45">
        <f t="shared" si="44"/>
        <v>157500000</v>
      </c>
      <c r="W163" s="45">
        <f t="shared" si="44"/>
        <v>165375000</v>
      </c>
      <c r="X163" s="46"/>
      <c r="Y163" s="47"/>
    </row>
    <row r="164" spans="1:25" s="37" customFormat="1" ht="12" customHeight="1" x14ac:dyDescent="0.25">
      <c r="A164" s="98" t="s">
        <v>41</v>
      </c>
      <c r="B164" s="48" t="s">
        <v>23</v>
      </c>
      <c r="C164" s="49" t="s">
        <v>42</v>
      </c>
      <c r="D164" s="50" t="s">
        <v>43</v>
      </c>
      <c r="E164" s="50" t="s">
        <v>24</v>
      </c>
      <c r="F164" s="58">
        <f t="shared" si="40"/>
        <v>8000000</v>
      </c>
      <c r="G164" s="51">
        <v>45658</v>
      </c>
      <c r="H164" s="51">
        <v>46022</v>
      </c>
      <c r="I164" s="52">
        <v>0</v>
      </c>
      <c r="J164" s="52">
        <v>0</v>
      </c>
      <c r="K164" s="52">
        <v>0</v>
      </c>
      <c r="L164" s="52">
        <v>0</v>
      </c>
      <c r="M164" s="52">
        <v>4000000</v>
      </c>
      <c r="N164" s="52"/>
      <c r="O164" s="52">
        <v>0</v>
      </c>
      <c r="P164" s="52">
        <v>0</v>
      </c>
      <c r="Q164" s="52">
        <v>0</v>
      </c>
      <c r="R164" s="52">
        <v>4000000</v>
      </c>
      <c r="S164" s="52">
        <v>0</v>
      </c>
      <c r="T164" s="52">
        <v>0</v>
      </c>
      <c r="U164" s="53">
        <f t="shared" si="39"/>
        <v>8000000</v>
      </c>
      <c r="V164" s="54">
        <f t="shared" si="44"/>
        <v>8400000</v>
      </c>
      <c r="W164" s="55">
        <f t="shared" si="44"/>
        <v>8820000</v>
      </c>
      <c r="X164" s="56" t="s">
        <v>13</v>
      </c>
      <c r="Y164" s="57"/>
    </row>
    <row r="165" spans="1:25" s="37" customFormat="1" ht="13.5" customHeight="1" x14ac:dyDescent="0.25">
      <c r="A165" s="97" t="s">
        <v>41</v>
      </c>
      <c r="B165" s="40" t="s">
        <v>20</v>
      </c>
      <c r="C165" s="39" t="s">
        <v>50</v>
      </c>
      <c r="D165" s="40" t="s">
        <v>20</v>
      </c>
      <c r="E165" s="40" t="s">
        <v>24</v>
      </c>
      <c r="F165" s="41">
        <f t="shared" si="40"/>
        <v>12000000</v>
      </c>
      <c r="G165" s="42">
        <v>46023</v>
      </c>
      <c r="H165" s="42">
        <v>46387</v>
      </c>
      <c r="I165" s="43">
        <v>0</v>
      </c>
      <c r="J165" s="43">
        <v>0</v>
      </c>
      <c r="K165" s="43">
        <v>2400000</v>
      </c>
      <c r="L165" s="43">
        <v>0</v>
      </c>
      <c r="M165" s="43">
        <v>2000000</v>
      </c>
      <c r="N165" s="43">
        <v>2000000</v>
      </c>
      <c r="O165" s="43">
        <v>2000000</v>
      </c>
      <c r="P165" s="43">
        <v>2000000</v>
      </c>
      <c r="Q165" s="43">
        <v>1600000</v>
      </c>
      <c r="R165" s="43">
        <v>0</v>
      </c>
      <c r="S165" s="43">
        <v>0</v>
      </c>
      <c r="T165" s="43">
        <v>0</v>
      </c>
      <c r="U165" s="44">
        <f t="shared" si="39"/>
        <v>12000000</v>
      </c>
      <c r="V165" s="45">
        <f t="shared" si="44"/>
        <v>12600000</v>
      </c>
      <c r="W165" s="45">
        <f t="shared" si="44"/>
        <v>13230000</v>
      </c>
      <c r="X165" s="46" t="s">
        <v>23</v>
      </c>
      <c r="Y165" s="47"/>
    </row>
    <row r="166" spans="1:25" ht="15" customHeight="1" x14ac:dyDescent="0.2">
      <c r="F166" s="88">
        <f>SUM(F11:F165)</f>
        <v>6709964626.6356983</v>
      </c>
      <c r="G166" s="63"/>
      <c r="H166" s="63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3"/>
      <c r="V166" s="3"/>
    </row>
  </sheetData>
  <autoFilter ref="A4:XFC166" xr:uid="{8B3358E1-FA1F-492C-B9B7-679C4C15CD1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Kathline Rankin</dc:creator>
  <cp:lastModifiedBy>Kathline Rankin</cp:lastModifiedBy>
  <dcterms:created xsi:type="dcterms:W3CDTF">2025-01-15T15:13:33Z</dcterms:created>
  <dcterms:modified xsi:type="dcterms:W3CDTF">2026-03-24T14:46:04Z</dcterms:modified>
</cp:coreProperties>
</file>